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filterPrivacy="1" showInkAnnotation="0" codeName="Denne_projektmappe" autoCompressPictures="0"/>
  <xr:revisionPtr revIDLastSave="0" documentId="13_ncr:1_{E6A2536E-2466-44F6-9E56-0722D316DE02}" xr6:coauthVersionLast="36" xr6:coauthVersionMax="36" xr10:uidLastSave="{00000000-0000-0000-0000-000000000000}"/>
  <bookViews>
    <workbookView xWindow="0" yWindow="0" windowWidth="15350" windowHeight="5060" tabRatio="769" firstSheet="1" activeTab="1" xr2:uid="{00000000-000D-0000-FFFF-FFFF00000000}"/>
  </bookViews>
  <sheets>
    <sheet name="Acerno_Cache_XXXXX" sheetId="6" state="veryHidden" r:id="rId1"/>
    <sheet name="1. Samlet budgetoversigt" sheetId="5" r:id="rId2"/>
    <sheet name="2. Specifikationer" sheetId="15" r:id="rId3"/>
    <sheet name="3. Gantt-diagram" sheetId="2" r:id="rId4"/>
    <sheet name="1.1. Eksempel på budget" sheetId="14" r:id="rId5"/>
    <sheet name="2.1 Eksempel på specifikationer" sheetId="16" r:id="rId6"/>
    <sheet name="3.1. Eksempel på Gantt-diagram" sheetId="7" r:id="rId7"/>
    <sheet name="Liste ABER tilskudsprocenter" sheetId="11" state="hidden" r:id="rId8"/>
    <sheet name="Liste GEBER tilskudsprocenter" sheetId="12" state="hidden" r:id="rId9"/>
    <sheet name="Liste FIBER tilskudsprocent" sheetId="13" state="hidden" r:id="rId10"/>
  </sheets>
  <definedNames>
    <definedName name="_xlnm._FilterDatabase" localSheetId="3" hidden="1">'3. Gantt-diagram'!$B$16:$B$27</definedName>
    <definedName name="Statstøtteregler" localSheetId="4">'1.1. Eksempel på budget'!#REF!</definedName>
    <definedName name="Statstøtteregler">'1. Samlet budgetoversigt'!$AE$26:$AG$26</definedName>
    <definedName name="_xlnm.Print_Area" localSheetId="1">'1. Samlet budgetoversigt'!$A$1:$S$41</definedName>
    <definedName name="_xlnm.Print_Area" localSheetId="4">'1.1. Eksempel på budget'!#REF!</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B439" i="15" l="1"/>
  <c r="B417" i="15"/>
  <c r="B395" i="15"/>
  <c r="B373" i="15"/>
  <c r="B351" i="15"/>
  <c r="B329" i="15"/>
  <c r="B307" i="15"/>
  <c r="B285" i="15"/>
  <c r="B263" i="15"/>
  <c r="B241" i="15"/>
  <c r="B219" i="15"/>
  <c r="B197" i="15"/>
  <c r="B175" i="15"/>
  <c r="B153" i="15"/>
  <c r="B131" i="15"/>
  <c r="B109" i="15"/>
  <c r="B87" i="15"/>
  <c r="B65" i="15"/>
  <c r="B43" i="15"/>
  <c r="B20" i="15"/>
  <c r="E32" i="5" l="1"/>
  <c r="C50" i="2" l="1"/>
  <c r="B50" i="2"/>
  <c r="G16" i="5"/>
  <c r="D13" i="15" l="1"/>
  <c r="AE46" i="2" s="1"/>
  <c r="Y67" i="7" l="1"/>
  <c r="AA67" i="7"/>
  <c r="AA2" i="7" s="1"/>
  <c r="AA56" i="7"/>
  <c r="Y56" i="7"/>
  <c r="AA46" i="7"/>
  <c r="Y46" i="7"/>
  <c r="AA38" i="7"/>
  <c r="Y38" i="7"/>
  <c r="AA27" i="7"/>
  <c r="Y27" i="7"/>
  <c r="AA15" i="7"/>
  <c r="Y15" i="7"/>
  <c r="Y2" i="7" l="1"/>
  <c r="AC48" i="2"/>
  <c r="AC15" i="2"/>
  <c r="AE15" i="2"/>
  <c r="AE23" i="2"/>
  <c r="AC23" i="2"/>
  <c r="AE31" i="2"/>
  <c r="AC31" i="2"/>
  <c r="AE38" i="2"/>
  <c r="AC38" i="2"/>
  <c r="AE45" i="2"/>
  <c r="AC45" i="2"/>
  <c r="B441" i="15" l="1"/>
  <c r="B437" i="15"/>
  <c r="B435" i="15"/>
  <c r="B433" i="15"/>
  <c r="AV432" i="15"/>
  <c r="AU432" i="15"/>
  <c r="AT432" i="15"/>
  <c r="AS432" i="15"/>
  <c r="AR432" i="15"/>
  <c r="AQ432" i="15"/>
  <c r="AP432" i="15"/>
  <c r="AO432" i="15"/>
  <c r="AN432" i="15"/>
  <c r="AM432" i="15"/>
  <c r="AL432" i="15"/>
  <c r="AK432" i="15"/>
  <c r="AJ432" i="15"/>
  <c r="AI432" i="15"/>
  <c r="AH432" i="15"/>
  <c r="AG432" i="15"/>
  <c r="AF432" i="15"/>
  <c r="AE432" i="15"/>
  <c r="AD432" i="15"/>
  <c r="AC432" i="15"/>
  <c r="AB432" i="15"/>
  <c r="AA432" i="15"/>
  <c r="Z432" i="15"/>
  <c r="Y432" i="15"/>
  <c r="X432" i="15"/>
  <c r="W432" i="15"/>
  <c r="V432" i="15"/>
  <c r="U432" i="15"/>
  <c r="T432" i="15"/>
  <c r="S432" i="15"/>
  <c r="R432" i="15"/>
  <c r="Q432" i="15"/>
  <c r="P432" i="15"/>
  <c r="O432" i="15"/>
  <c r="N432" i="15"/>
  <c r="M432" i="15"/>
  <c r="L432" i="15"/>
  <c r="K432" i="15"/>
  <c r="J432" i="15"/>
  <c r="I432" i="15"/>
  <c r="H432" i="15"/>
  <c r="G432" i="15"/>
  <c r="F432" i="15"/>
  <c r="E432" i="15"/>
  <c r="AV428" i="15"/>
  <c r="AU428" i="15"/>
  <c r="AT428" i="15"/>
  <c r="AS428" i="15"/>
  <c r="AR428" i="15"/>
  <c r="AQ428" i="15"/>
  <c r="AP428" i="15"/>
  <c r="AO428" i="15"/>
  <c r="AN428" i="15"/>
  <c r="AM428" i="15"/>
  <c r="AL428" i="15"/>
  <c r="AK428" i="15"/>
  <c r="AJ428" i="15"/>
  <c r="AI428" i="15"/>
  <c r="AH428" i="15"/>
  <c r="AG428" i="15"/>
  <c r="AF428" i="15"/>
  <c r="AE428" i="15"/>
  <c r="AD428" i="15"/>
  <c r="AC428" i="15"/>
  <c r="AB428" i="15"/>
  <c r="AA428" i="15"/>
  <c r="Z428" i="15"/>
  <c r="Y428" i="15"/>
  <c r="X428" i="15"/>
  <c r="W428" i="15"/>
  <c r="V428" i="15"/>
  <c r="U428" i="15"/>
  <c r="T428" i="15"/>
  <c r="S428" i="15"/>
  <c r="R428" i="15"/>
  <c r="Q428" i="15"/>
  <c r="P428" i="15"/>
  <c r="O428" i="15"/>
  <c r="N428" i="15"/>
  <c r="M428" i="15"/>
  <c r="L428" i="15"/>
  <c r="K428" i="15"/>
  <c r="J428" i="15"/>
  <c r="I428" i="15"/>
  <c r="H428" i="15"/>
  <c r="G428" i="15"/>
  <c r="F428" i="15"/>
  <c r="E428" i="15"/>
  <c r="D428" i="15"/>
  <c r="B428" i="15" s="1"/>
  <c r="B425" i="15"/>
  <c r="D422" i="15"/>
  <c r="B422" i="15"/>
  <c r="B419" i="15"/>
  <c r="B415" i="15"/>
  <c r="B413" i="15"/>
  <c r="B411" i="15"/>
  <c r="AV410" i="15"/>
  <c r="AU410" i="15"/>
  <c r="AT410" i="15"/>
  <c r="AS410" i="15"/>
  <c r="AR410" i="15"/>
  <c r="AQ410" i="15"/>
  <c r="AP410" i="15"/>
  <c r="AO410" i="15"/>
  <c r="AN410" i="15"/>
  <c r="AM410" i="15"/>
  <c r="AL410" i="15"/>
  <c r="AK410" i="15"/>
  <c r="AJ410" i="15"/>
  <c r="AI410" i="15"/>
  <c r="AH410" i="15"/>
  <c r="AG410" i="15"/>
  <c r="AF410" i="15"/>
  <c r="AE410" i="15"/>
  <c r="AD410" i="15"/>
  <c r="AC410" i="15"/>
  <c r="AB410" i="15"/>
  <c r="AA410" i="15"/>
  <c r="Z410" i="15"/>
  <c r="Y410" i="15"/>
  <c r="X410" i="15"/>
  <c r="W410" i="15"/>
  <c r="V410" i="15"/>
  <c r="U410" i="15"/>
  <c r="T410" i="15"/>
  <c r="S410" i="15"/>
  <c r="R410" i="15"/>
  <c r="Q410" i="15"/>
  <c r="P410" i="15"/>
  <c r="O410" i="15"/>
  <c r="N410" i="15"/>
  <c r="M410" i="15"/>
  <c r="L410" i="15"/>
  <c r="K410" i="15"/>
  <c r="J410" i="15"/>
  <c r="I410" i="15"/>
  <c r="H410" i="15"/>
  <c r="G410" i="15"/>
  <c r="F410" i="15"/>
  <c r="E410" i="15"/>
  <c r="AV406" i="15"/>
  <c r="AU406" i="15"/>
  <c r="AT406" i="15"/>
  <c r="AS406" i="15"/>
  <c r="AR406" i="15"/>
  <c r="AQ406" i="15"/>
  <c r="AP406" i="15"/>
  <c r="AO406" i="15"/>
  <c r="AN406" i="15"/>
  <c r="AM406" i="15"/>
  <c r="AL406" i="15"/>
  <c r="AK406" i="15"/>
  <c r="AJ406" i="15"/>
  <c r="AI406" i="15"/>
  <c r="AH406" i="15"/>
  <c r="AG406" i="15"/>
  <c r="AF406" i="15"/>
  <c r="AE406" i="15"/>
  <c r="AD406" i="15"/>
  <c r="AC406" i="15"/>
  <c r="AB406" i="15"/>
  <c r="AA406" i="15"/>
  <c r="Z406" i="15"/>
  <c r="Y406" i="15"/>
  <c r="X406" i="15"/>
  <c r="W406" i="15"/>
  <c r="V406" i="15"/>
  <c r="U406" i="15"/>
  <c r="T406" i="15"/>
  <c r="S406" i="15"/>
  <c r="R406" i="15"/>
  <c r="Q406" i="15"/>
  <c r="P406" i="15"/>
  <c r="O406" i="15"/>
  <c r="N406" i="15"/>
  <c r="M406" i="15"/>
  <c r="L406" i="15"/>
  <c r="K406" i="15"/>
  <c r="J406" i="15"/>
  <c r="I406" i="15"/>
  <c r="H406" i="15"/>
  <c r="G406" i="15"/>
  <c r="F406" i="15"/>
  <c r="E406" i="15"/>
  <c r="D406" i="15"/>
  <c r="B406" i="15" s="1"/>
  <c r="B403" i="15"/>
  <c r="D400" i="15"/>
  <c r="B400" i="15"/>
  <c r="B397" i="15"/>
  <c r="B393" i="15"/>
  <c r="B391" i="15"/>
  <c r="B389" i="15"/>
  <c r="AV388" i="15"/>
  <c r="AU388" i="15"/>
  <c r="AT388" i="15"/>
  <c r="AS388" i="15"/>
  <c r="AR388" i="15"/>
  <c r="AQ388" i="15"/>
  <c r="AP388" i="15"/>
  <c r="AO388" i="15"/>
  <c r="AN388" i="15"/>
  <c r="AM388" i="15"/>
  <c r="AL388" i="15"/>
  <c r="AK388" i="15"/>
  <c r="AJ388" i="15"/>
  <c r="AI388" i="15"/>
  <c r="AH388" i="15"/>
  <c r="AG388" i="15"/>
  <c r="AF388" i="15"/>
  <c r="AE388" i="15"/>
  <c r="AD388" i="15"/>
  <c r="AC388" i="15"/>
  <c r="AB388" i="15"/>
  <c r="AA388" i="15"/>
  <c r="Z388" i="15"/>
  <c r="Y388" i="15"/>
  <c r="X388" i="15"/>
  <c r="W388" i="15"/>
  <c r="V388" i="15"/>
  <c r="U388" i="15"/>
  <c r="T388" i="15"/>
  <c r="S388" i="15"/>
  <c r="R388" i="15"/>
  <c r="Q388" i="15"/>
  <c r="P388" i="15"/>
  <c r="O388" i="15"/>
  <c r="N388" i="15"/>
  <c r="M388" i="15"/>
  <c r="L388" i="15"/>
  <c r="K388" i="15"/>
  <c r="J388" i="15"/>
  <c r="I388" i="15"/>
  <c r="H388" i="15"/>
  <c r="G388" i="15"/>
  <c r="F388" i="15"/>
  <c r="E388" i="15"/>
  <c r="AV384" i="15"/>
  <c r="AU384" i="15"/>
  <c r="AT384" i="15"/>
  <c r="AS384" i="15"/>
  <c r="AR384" i="15"/>
  <c r="AQ384" i="15"/>
  <c r="AP384" i="15"/>
  <c r="AO384" i="15"/>
  <c r="AN384" i="15"/>
  <c r="AM384" i="15"/>
  <c r="AL384" i="15"/>
  <c r="AK384" i="15"/>
  <c r="AJ384" i="15"/>
  <c r="AI384" i="15"/>
  <c r="AH384" i="15"/>
  <c r="AG384" i="15"/>
  <c r="AF384" i="15"/>
  <c r="AE384" i="15"/>
  <c r="AD384" i="15"/>
  <c r="AC384" i="15"/>
  <c r="AB384" i="15"/>
  <c r="AA384" i="15"/>
  <c r="Z384" i="15"/>
  <c r="Y384" i="15"/>
  <c r="X384" i="15"/>
  <c r="W384" i="15"/>
  <c r="V384" i="15"/>
  <c r="U384" i="15"/>
  <c r="T384" i="15"/>
  <c r="S384" i="15"/>
  <c r="R384" i="15"/>
  <c r="Q384" i="15"/>
  <c r="P384" i="15"/>
  <c r="O384" i="15"/>
  <c r="N384" i="15"/>
  <c r="M384" i="15"/>
  <c r="L384" i="15"/>
  <c r="K384" i="15"/>
  <c r="J384" i="15"/>
  <c r="I384" i="15"/>
  <c r="H384" i="15"/>
  <c r="G384" i="15"/>
  <c r="F384" i="15"/>
  <c r="E384" i="15"/>
  <c r="D384" i="15"/>
  <c r="B384" i="15" s="1"/>
  <c r="B381" i="15"/>
  <c r="D378" i="15"/>
  <c r="B378" i="15"/>
  <c r="B375" i="15"/>
  <c r="B371" i="15"/>
  <c r="B369" i="15"/>
  <c r="B367" i="15"/>
  <c r="AV366" i="15"/>
  <c r="AU366" i="15"/>
  <c r="AT366" i="15"/>
  <c r="AS366" i="15"/>
  <c r="AR366" i="15"/>
  <c r="AQ366" i="15"/>
  <c r="AP366" i="15"/>
  <c r="AO366" i="15"/>
  <c r="AN366" i="15"/>
  <c r="AM366" i="15"/>
  <c r="AL366" i="15"/>
  <c r="AK366" i="15"/>
  <c r="AJ366" i="15"/>
  <c r="AI366" i="15"/>
  <c r="AH366" i="15"/>
  <c r="AG366" i="15"/>
  <c r="AF366" i="15"/>
  <c r="AE366" i="15"/>
  <c r="AD366" i="15"/>
  <c r="AC366" i="15"/>
  <c r="AB366" i="15"/>
  <c r="AA366" i="15"/>
  <c r="Z366" i="15"/>
  <c r="Y366" i="15"/>
  <c r="X366" i="15"/>
  <c r="W366" i="15"/>
  <c r="V366" i="15"/>
  <c r="U366" i="15"/>
  <c r="T366" i="15"/>
  <c r="S366" i="15"/>
  <c r="R366" i="15"/>
  <c r="Q366" i="15"/>
  <c r="P366" i="15"/>
  <c r="O366" i="15"/>
  <c r="N366" i="15"/>
  <c r="M366" i="15"/>
  <c r="L366" i="15"/>
  <c r="K366" i="15"/>
  <c r="J366" i="15"/>
  <c r="I366" i="15"/>
  <c r="H366" i="15"/>
  <c r="G366" i="15"/>
  <c r="F366" i="15"/>
  <c r="E366" i="15"/>
  <c r="AV362" i="15"/>
  <c r="AU362" i="15"/>
  <c r="AT362" i="15"/>
  <c r="AS362" i="15"/>
  <c r="AR362" i="15"/>
  <c r="AQ362" i="15"/>
  <c r="AP362" i="15"/>
  <c r="AO362" i="15"/>
  <c r="AN362" i="15"/>
  <c r="AM362" i="15"/>
  <c r="AL362" i="15"/>
  <c r="AK362" i="15"/>
  <c r="AJ362" i="15"/>
  <c r="AI362" i="15"/>
  <c r="AH362" i="15"/>
  <c r="AG362" i="15"/>
  <c r="AF362" i="15"/>
  <c r="AE362" i="15"/>
  <c r="AD362" i="15"/>
  <c r="AC362" i="15"/>
  <c r="AB362" i="15"/>
  <c r="AA362" i="15"/>
  <c r="Z362" i="15"/>
  <c r="Y362" i="15"/>
  <c r="X362" i="15"/>
  <c r="W362" i="15"/>
  <c r="V362" i="15"/>
  <c r="U362" i="15"/>
  <c r="T362" i="15"/>
  <c r="S362" i="15"/>
  <c r="R362" i="15"/>
  <c r="Q362" i="15"/>
  <c r="P362" i="15"/>
  <c r="O362" i="15"/>
  <c r="N362" i="15"/>
  <c r="M362" i="15"/>
  <c r="L362" i="15"/>
  <c r="K362" i="15"/>
  <c r="J362" i="15"/>
  <c r="I362" i="15"/>
  <c r="H362" i="15"/>
  <c r="G362" i="15"/>
  <c r="F362" i="15"/>
  <c r="E362" i="15"/>
  <c r="D362" i="15"/>
  <c r="B362" i="15" s="1"/>
  <c r="B359" i="15"/>
  <c r="D356" i="15"/>
  <c r="B356" i="15"/>
  <c r="B353" i="15"/>
  <c r="B349" i="15"/>
  <c r="B347" i="15"/>
  <c r="B345" i="15"/>
  <c r="AV344" i="15"/>
  <c r="AU344" i="15"/>
  <c r="AT344" i="15"/>
  <c r="AS344" i="15"/>
  <c r="AR344" i="15"/>
  <c r="AQ344" i="15"/>
  <c r="AP344" i="15"/>
  <c r="AO344" i="15"/>
  <c r="AN344" i="15"/>
  <c r="AM344" i="15"/>
  <c r="AL344" i="15"/>
  <c r="AK344" i="15"/>
  <c r="AJ344" i="15"/>
  <c r="AI344" i="15"/>
  <c r="AH344" i="15"/>
  <c r="AG344" i="15"/>
  <c r="AF344" i="15"/>
  <c r="AE344" i="15"/>
  <c r="AD344" i="15"/>
  <c r="AC344" i="15"/>
  <c r="AB344" i="15"/>
  <c r="AA344" i="15"/>
  <c r="Z344" i="15"/>
  <c r="Y344" i="15"/>
  <c r="X344" i="15"/>
  <c r="W344" i="15"/>
  <c r="V344" i="15"/>
  <c r="U344" i="15"/>
  <c r="T344" i="15"/>
  <c r="S344" i="15"/>
  <c r="R344" i="15"/>
  <c r="Q344" i="15"/>
  <c r="P344" i="15"/>
  <c r="O344" i="15"/>
  <c r="N344" i="15"/>
  <c r="M344" i="15"/>
  <c r="L344" i="15"/>
  <c r="K344" i="15"/>
  <c r="J344" i="15"/>
  <c r="I344" i="15"/>
  <c r="H344" i="15"/>
  <c r="G344" i="15"/>
  <c r="F344" i="15"/>
  <c r="E344" i="15"/>
  <c r="AV340" i="15"/>
  <c r="AU340" i="15"/>
  <c r="AT340" i="15"/>
  <c r="AS340" i="15"/>
  <c r="AR340" i="15"/>
  <c r="AQ340" i="15"/>
  <c r="AP340" i="15"/>
  <c r="AO340" i="15"/>
  <c r="AN340" i="15"/>
  <c r="AM340" i="15"/>
  <c r="AL340" i="15"/>
  <c r="AK340" i="15"/>
  <c r="AJ340" i="15"/>
  <c r="AI340" i="15"/>
  <c r="AH340" i="15"/>
  <c r="AG340" i="15"/>
  <c r="AF340" i="15"/>
  <c r="AE340" i="15"/>
  <c r="AD340" i="15"/>
  <c r="AC340" i="15"/>
  <c r="AB340" i="15"/>
  <c r="AA340" i="15"/>
  <c r="Z340" i="15"/>
  <c r="Y340" i="15"/>
  <c r="X340" i="15"/>
  <c r="W340" i="15"/>
  <c r="V340" i="15"/>
  <c r="U340" i="15"/>
  <c r="T340" i="15"/>
  <c r="S340" i="15"/>
  <c r="R340" i="15"/>
  <c r="Q340" i="15"/>
  <c r="P340" i="15"/>
  <c r="O340" i="15"/>
  <c r="N340" i="15"/>
  <c r="M340" i="15"/>
  <c r="L340" i="15"/>
  <c r="K340" i="15"/>
  <c r="J340" i="15"/>
  <c r="I340" i="15"/>
  <c r="H340" i="15"/>
  <c r="G340" i="15"/>
  <c r="F340" i="15"/>
  <c r="E340" i="15"/>
  <c r="D340" i="15"/>
  <c r="B340" i="15" s="1"/>
  <c r="B337" i="15"/>
  <c r="D334" i="15"/>
  <c r="B334" i="15"/>
  <c r="B331" i="15"/>
  <c r="B327" i="15"/>
  <c r="B325" i="15"/>
  <c r="B323" i="15"/>
  <c r="AV322" i="15"/>
  <c r="AU322" i="15"/>
  <c r="AT322" i="15"/>
  <c r="AS322" i="15"/>
  <c r="AR322" i="15"/>
  <c r="AQ322" i="15"/>
  <c r="AP322" i="15"/>
  <c r="AO322" i="15"/>
  <c r="AN322" i="15"/>
  <c r="AM322" i="15"/>
  <c r="AL322" i="15"/>
  <c r="AK322" i="15"/>
  <c r="AJ322" i="15"/>
  <c r="AI322" i="15"/>
  <c r="AH322" i="15"/>
  <c r="AG322" i="15"/>
  <c r="AF322" i="15"/>
  <c r="AE322" i="15"/>
  <c r="AD322" i="15"/>
  <c r="AC322" i="15"/>
  <c r="AB322" i="15"/>
  <c r="AA322" i="15"/>
  <c r="Z322" i="15"/>
  <c r="Y322" i="15"/>
  <c r="X322" i="15"/>
  <c r="W322" i="15"/>
  <c r="V322" i="15"/>
  <c r="U322" i="15"/>
  <c r="T322" i="15"/>
  <c r="S322" i="15"/>
  <c r="R322" i="15"/>
  <c r="Q322" i="15"/>
  <c r="P322" i="15"/>
  <c r="O322" i="15"/>
  <c r="N322" i="15"/>
  <c r="M322" i="15"/>
  <c r="L322" i="15"/>
  <c r="K322" i="15"/>
  <c r="J322" i="15"/>
  <c r="I322" i="15"/>
  <c r="H322" i="15"/>
  <c r="G322" i="15"/>
  <c r="F322" i="15"/>
  <c r="E322" i="15"/>
  <c r="AV318" i="15"/>
  <c r="AU318" i="15"/>
  <c r="AT318" i="15"/>
  <c r="AS318" i="15"/>
  <c r="AR318" i="15"/>
  <c r="AQ318" i="15"/>
  <c r="AP318" i="15"/>
  <c r="AO318" i="15"/>
  <c r="AN318" i="15"/>
  <c r="AM318" i="15"/>
  <c r="AL318" i="15"/>
  <c r="AK318" i="15"/>
  <c r="AJ318" i="15"/>
  <c r="AI318" i="15"/>
  <c r="AH318" i="15"/>
  <c r="AG318" i="15"/>
  <c r="AF318" i="15"/>
  <c r="AE318" i="15"/>
  <c r="AD318" i="15"/>
  <c r="AC318" i="15"/>
  <c r="AB318" i="15"/>
  <c r="AA318" i="15"/>
  <c r="Z318" i="15"/>
  <c r="Y318" i="15"/>
  <c r="X318" i="15"/>
  <c r="W318" i="15"/>
  <c r="V318" i="15"/>
  <c r="U318" i="15"/>
  <c r="T318" i="15"/>
  <c r="S318" i="15"/>
  <c r="R318" i="15"/>
  <c r="Q318" i="15"/>
  <c r="P318" i="15"/>
  <c r="O318" i="15"/>
  <c r="N318" i="15"/>
  <c r="M318" i="15"/>
  <c r="L318" i="15"/>
  <c r="K318" i="15"/>
  <c r="J318" i="15"/>
  <c r="I318" i="15"/>
  <c r="H318" i="15"/>
  <c r="G318" i="15"/>
  <c r="F318" i="15"/>
  <c r="E318" i="15"/>
  <c r="D318" i="15"/>
  <c r="B318" i="15" s="1"/>
  <c r="B315" i="15"/>
  <c r="D312" i="15"/>
  <c r="B312" i="15"/>
  <c r="B309" i="15"/>
  <c r="B305" i="15"/>
  <c r="B303" i="15"/>
  <c r="B301" i="15"/>
  <c r="AV300" i="15"/>
  <c r="AU300" i="15"/>
  <c r="AT300" i="15"/>
  <c r="AS300" i="15"/>
  <c r="AR300" i="15"/>
  <c r="AQ300" i="15"/>
  <c r="AP300" i="15"/>
  <c r="AO300" i="15"/>
  <c r="AN300" i="15"/>
  <c r="AM300" i="15"/>
  <c r="AL300" i="15"/>
  <c r="AK300" i="15"/>
  <c r="AJ300" i="15"/>
  <c r="AI300" i="15"/>
  <c r="AH300" i="15"/>
  <c r="AG300" i="15"/>
  <c r="AF300" i="15"/>
  <c r="AE300" i="15"/>
  <c r="AD300" i="15"/>
  <c r="AC300" i="15"/>
  <c r="AB300" i="15"/>
  <c r="AA300" i="15"/>
  <c r="Z300" i="15"/>
  <c r="Y300" i="15"/>
  <c r="X300" i="15"/>
  <c r="W300" i="15"/>
  <c r="V300" i="15"/>
  <c r="U300" i="15"/>
  <c r="T300" i="15"/>
  <c r="S300" i="15"/>
  <c r="R300" i="15"/>
  <c r="Q300" i="15"/>
  <c r="P300" i="15"/>
  <c r="O300" i="15"/>
  <c r="N300" i="15"/>
  <c r="M300" i="15"/>
  <c r="L300" i="15"/>
  <c r="K300" i="15"/>
  <c r="J300" i="15"/>
  <c r="I300" i="15"/>
  <c r="H300" i="15"/>
  <c r="G300" i="15"/>
  <c r="F300" i="15"/>
  <c r="E300" i="15"/>
  <c r="AV296" i="15"/>
  <c r="AU296" i="15"/>
  <c r="AT296" i="15"/>
  <c r="AS296" i="15"/>
  <c r="AR296" i="15"/>
  <c r="AQ296" i="15"/>
  <c r="AP296" i="15"/>
  <c r="AO296" i="15"/>
  <c r="AN296" i="15"/>
  <c r="AM296" i="15"/>
  <c r="AL296" i="15"/>
  <c r="AK296" i="15"/>
  <c r="AJ296" i="15"/>
  <c r="AI296" i="15"/>
  <c r="AH296" i="15"/>
  <c r="AG296" i="15"/>
  <c r="AF296" i="15"/>
  <c r="AE296" i="15"/>
  <c r="AD296" i="15"/>
  <c r="AC296" i="15"/>
  <c r="AB296" i="15"/>
  <c r="AA296" i="15"/>
  <c r="Z296" i="15"/>
  <c r="Y296" i="15"/>
  <c r="X296" i="15"/>
  <c r="W296" i="15"/>
  <c r="V296" i="15"/>
  <c r="U296" i="15"/>
  <c r="T296" i="15"/>
  <c r="S296" i="15"/>
  <c r="R296" i="15"/>
  <c r="Q296" i="15"/>
  <c r="P296" i="15"/>
  <c r="O296" i="15"/>
  <c r="N296" i="15"/>
  <c r="M296" i="15"/>
  <c r="L296" i="15"/>
  <c r="K296" i="15"/>
  <c r="J296" i="15"/>
  <c r="I296" i="15"/>
  <c r="H296" i="15"/>
  <c r="G296" i="15"/>
  <c r="F296" i="15"/>
  <c r="E296" i="15"/>
  <c r="D296" i="15"/>
  <c r="B296" i="15" s="1"/>
  <c r="B293" i="15"/>
  <c r="D290" i="15"/>
  <c r="B290" i="15"/>
  <c r="B287" i="15"/>
  <c r="B283" i="15"/>
  <c r="B281" i="15"/>
  <c r="B279" i="15"/>
  <c r="AV278" i="15"/>
  <c r="AU278" i="15"/>
  <c r="AT278" i="15"/>
  <c r="AS278" i="15"/>
  <c r="AR278" i="15"/>
  <c r="AQ278" i="15"/>
  <c r="AP278" i="15"/>
  <c r="AO278" i="15"/>
  <c r="AN278" i="15"/>
  <c r="AM278" i="15"/>
  <c r="AL278" i="15"/>
  <c r="AK278" i="15"/>
  <c r="AJ278" i="15"/>
  <c r="AI278" i="15"/>
  <c r="AH278" i="15"/>
  <c r="AG278" i="15"/>
  <c r="AF278" i="15"/>
  <c r="AE278" i="15"/>
  <c r="AD278" i="15"/>
  <c r="AC278" i="15"/>
  <c r="AB278" i="15"/>
  <c r="AA278" i="15"/>
  <c r="Z278" i="15"/>
  <c r="Y278" i="15"/>
  <c r="X278" i="15"/>
  <c r="W278" i="15"/>
  <c r="V278" i="15"/>
  <c r="U278" i="15"/>
  <c r="T278" i="15"/>
  <c r="S278" i="15"/>
  <c r="R278" i="15"/>
  <c r="Q278" i="15"/>
  <c r="P278" i="15"/>
  <c r="O278" i="15"/>
  <c r="N278" i="15"/>
  <c r="M278" i="15"/>
  <c r="L278" i="15"/>
  <c r="K278" i="15"/>
  <c r="J278" i="15"/>
  <c r="I278" i="15"/>
  <c r="H278" i="15"/>
  <c r="G278" i="15"/>
  <c r="F278" i="15"/>
  <c r="E278" i="15"/>
  <c r="AV274" i="15"/>
  <c r="AU274" i="15"/>
  <c r="AT274" i="15"/>
  <c r="AS274" i="15"/>
  <c r="AR274" i="15"/>
  <c r="AQ274" i="15"/>
  <c r="AP274" i="15"/>
  <c r="AO274" i="15"/>
  <c r="AN274" i="15"/>
  <c r="AM274" i="15"/>
  <c r="AL274" i="15"/>
  <c r="AK274" i="15"/>
  <c r="AJ274" i="15"/>
  <c r="AI274" i="15"/>
  <c r="AH274" i="15"/>
  <c r="AG274" i="15"/>
  <c r="AF274" i="15"/>
  <c r="AE274" i="15"/>
  <c r="AD274" i="15"/>
  <c r="AC274" i="15"/>
  <c r="AB274" i="15"/>
  <c r="AA274" i="15"/>
  <c r="Z274" i="15"/>
  <c r="Y274" i="15"/>
  <c r="X274" i="15"/>
  <c r="W274" i="15"/>
  <c r="V274" i="15"/>
  <c r="U274" i="15"/>
  <c r="T274" i="15"/>
  <c r="S274" i="15"/>
  <c r="R274" i="15"/>
  <c r="Q274" i="15"/>
  <c r="P274" i="15"/>
  <c r="O274" i="15"/>
  <c r="N274" i="15"/>
  <c r="M274" i="15"/>
  <c r="L274" i="15"/>
  <c r="K274" i="15"/>
  <c r="J274" i="15"/>
  <c r="I274" i="15"/>
  <c r="H274" i="15"/>
  <c r="G274" i="15"/>
  <c r="F274" i="15"/>
  <c r="E274" i="15"/>
  <c r="D274" i="15"/>
  <c r="B274" i="15" s="1"/>
  <c r="B271" i="15"/>
  <c r="D268" i="15"/>
  <c r="B268" i="15"/>
  <c r="B265" i="15"/>
  <c r="B261" i="15"/>
  <c r="B259" i="15"/>
  <c r="B257" i="15"/>
  <c r="AV256" i="15"/>
  <c r="AU256" i="15"/>
  <c r="AT256" i="15"/>
  <c r="AS256" i="15"/>
  <c r="AR256" i="15"/>
  <c r="AQ256" i="15"/>
  <c r="AP256" i="15"/>
  <c r="AO256" i="15"/>
  <c r="AN256" i="15"/>
  <c r="AM256" i="15"/>
  <c r="AL256" i="15"/>
  <c r="AK256" i="15"/>
  <c r="AJ256" i="15"/>
  <c r="AI256" i="15"/>
  <c r="AH256" i="15"/>
  <c r="AG256" i="15"/>
  <c r="AF256" i="15"/>
  <c r="AE256" i="15"/>
  <c r="AD256" i="15"/>
  <c r="AC256" i="15"/>
  <c r="AB256" i="15"/>
  <c r="AA256" i="15"/>
  <c r="Z256" i="15"/>
  <c r="Y256" i="15"/>
  <c r="X256" i="15"/>
  <c r="W256" i="15"/>
  <c r="V256" i="15"/>
  <c r="U256" i="15"/>
  <c r="T256" i="15"/>
  <c r="S256" i="15"/>
  <c r="R256" i="15"/>
  <c r="Q256" i="15"/>
  <c r="P256" i="15"/>
  <c r="O256" i="15"/>
  <c r="N256" i="15"/>
  <c r="M256" i="15"/>
  <c r="L256" i="15"/>
  <c r="K256" i="15"/>
  <c r="J256" i="15"/>
  <c r="I256" i="15"/>
  <c r="H256" i="15"/>
  <c r="G256" i="15"/>
  <c r="F256" i="15"/>
  <c r="E256" i="15"/>
  <c r="AV252" i="15"/>
  <c r="AU252" i="15"/>
  <c r="AT252" i="15"/>
  <c r="AS252" i="15"/>
  <c r="AR252" i="15"/>
  <c r="AQ252" i="15"/>
  <c r="AP252" i="15"/>
  <c r="AO252" i="15"/>
  <c r="AN252" i="15"/>
  <c r="AM252" i="15"/>
  <c r="AL252" i="15"/>
  <c r="AK252" i="15"/>
  <c r="AJ252" i="15"/>
  <c r="AI252" i="15"/>
  <c r="AH252" i="15"/>
  <c r="AG252" i="15"/>
  <c r="AF252" i="15"/>
  <c r="AE252" i="15"/>
  <c r="AD252" i="15"/>
  <c r="AC252" i="15"/>
  <c r="AB252" i="15"/>
  <c r="AA252" i="15"/>
  <c r="Z252" i="15"/>
  <c r="Y252" i="15"/>
  <c r="X252" i="15"/>
  <c r="W252" i="15"/>
  <c r="V252" i="15"/>
  <c r="U252" i="15"/>
  <c r="T252" i="15"/>
  <c r="S252" i="15"/>
  <c r="R252" i="15"/>
  <c r="Q252" i="15"/>
  <c r="P252" i="15"/>
  <c r="O252" i="15"/>
  <c r="N252" i="15"/>
  <c r="M252" i="15"/>
  <c r="L252" i="15"/>
  <c r="K252" i="15"/>
  <c r="J252" i="15"/>
  <c r="I252" i="15"/>
  <c r="H252" i="15"/>
  <c r="G252" i="15"/>
  <c r="F252" i="15"/>
  <c r="E252" i="15"/>
  <c r="D252" i="15"/>
  <c r="B252" i="15" s="1"/>
  <c r="B249" i="15"/>
  <c r="D246" i="15"/>
  <c r="B246" i="15"/>
  <c r="B243" i="15"/>
  <c r="B239" i="15"/>
  <c r="B237" i="15"/>
  <c r="B235" i="15"/>
  <c r="AV234" i="15"/>
  <c r="AU234" i="15"/>
  <c r="AT234" i="15"/>
  <c r="AS234" i="15"/>
  <c r="AR234" i="15"/>
  <c r="AQ234" i="15"/>
  <c r="AP234" i="15"/>
  <c r="AO234" i="15"/>
  <c r="AN234" i="15"/>
  <c r="AM234" i="15"/>
  <c r="AL234" i="15"/>
  <c r="AK234" i="15"/>
  <c r="AJ234" i="15"/>
  <c r="AI234" i="15"/>
  <c r="AH234" i="15"/>
  <c r="AG234" i="15"/>
  <c r="AF234" i="15"/>
  <c r="AE234" i="15"/>
  <c r="AD234" i="15"/>
  <c r="AC234" i="15"/>
  <c r="AB234" i="15"/>
  <c r="AA234" i="15"/>
  <c r="Z234" i="15"/>
  <c r="Y234" i="15"/>
  <c r="X234" i="15"/>
  <c r="W234" i="15"/>
  <c r="V234" i="15"/>
  <c r="U234" i="15"/>
  <c r="T234" i="15"/>
  <c r="S234" i="15"/>
  <c r="R234" i="15"/>
  <c r="Q234" i="15"/>
  <c r="P234" i="15"/>
  <c r="O234" i="15"/>
  <c r="N234" i="15"/>
  <c r="M234" i="15"/>
  <c r="L234" i="15"/>
  <c r="K234" i="15"/>
  <c r="J234" i="15"/>
  <c r="I234" i="15"/>
  <c r="H234" i="15"/>
  <c r="G234" i="15"/>
  <c r="F234" i="15"/>
  <c r="E234" i="15"/>
  <c r="AV230" i="15"/>
  <c r="AU230" i="15"/>
  <c r="AT230" i="15"/>
  <c r="AS230" i="15"/>
  <c r="AR230" i="15"/>
  <c r="AQ230" i="15"/>
  <c r="AP230" i="15"/>
  <c r="AO230" i="15"/>
  <c r="AN230" i="15"/>
  <c r="AM230" i="15"/>
  <c r="AL230" i="15"/>
  <c r="AK230" i="15"/>
  <c r="AJ230" i="15"/>
  <c r="AI230" i="15"/>
  <c r="AH230" i="15"/>
  <c r="AG230" i="15"/>
  <c r="AF230" i="15"/>
  <c r="AE230" i="15"/>
  <c r="AD230" i="15"/>
  <c r="AC230" i="15"/>
  <c r="AB230" i="15"/>
  <c r="AA230" i="15"/>
  <c r="Z230" i="15"/>
  <c r="Y230" i="15"/>
  <c r="X230" i="15"/>
  <c r="W230" i="15"/>
  <c r="V230" i="15"/>
  <c r="U230" i="15"/>
  <c r="T230" i="15"/>
  <c r="S230" i="15"/>
  <c r="R230" i="15"/>
  <c r="Q230" i="15"/>
  <c r="P230" i="15"/>
  <c r="O230" i="15"/>
  <c r="N230" i="15"/>
  <c r="M230" i="15"/>
  <c r="L230" i="15"/>
  <c r="K230" i="15"/>
  <c r="J230" i="15"/>
  <c r="I230" i="15"/>
  <c r="H230" i="15"/>
  <c r="G230" i="15"/>
  <c r="F230" i="15"/>
  <c r="E230" i="15"/>
  <c r="D230" i="15"/>
  <c r="B230" i="15" s="1"/>
  <c r="B227" i="15"/>
  <c r="D224" i="15"/>
  <c r="B224" i="15"/>
  <c r="B221" i="15"/>
  <c r="B217" i="15"/>
  <c r="B215" i="15"/>
  <c r="B213" i="15"/>
  <c r="AV212" i="15"/>
  <c r="AU212" i="15"/>
  <c r="AT212" i="15"/>
  <c r="AS212" i="15"/>
  <c r="AR212" i="15"/>
  <c r="AQ212" i="15"/>
  <c r="AP212" i="15"/>
  <c r="AO212" i="15"/>
  <c r="AN212" i="15"/>
  <c r="AM212" i="15"/>
  <c r="AL212" i="15"/>
  <c r="AK212" i="15"/>
  <c r="AJ212" i="15"/>
  <c r="AI212" i="15"/>
  <c r="AH212" i="15"/>
  <c r="AG212" i="15"/>
  <c r="AF212" i="15"/>
  <c r="AE212" i="15"/>
  <c r="AD212" i="15"/>
  <c r="AC212" i="15"/>
  <c r="AB212" i="15"/>
  <c r="AA212" i="15"/>
  <c r="Z212" i="15"/>
  <c r="Y212" i="15"/>
  <c r="X212" i="15"/>
  <c r="W212" i="15"/>
  <c r="V212" i="15"/>
  <c r="U212" i="15"/>
  <c r="T212" i="15"/>
  <c r="S212" i="15"/>
  <c r="R212" i="15"/>
  <c r="Q212" i="15"/>
  <c r="P212" i="15"/>
  <c r="O212" i="15"/>
  <c r="N212" i="15"/>
  <c r="M212" i="15"/>
  <c r="L212" i="15"/>
  <c r="K212" i="15"/>
  <c r="J212" i="15"/>
  <c r="I212" i="15"/>
  <c r="H212" i="15"/>
  <c r="G212" i="15"/>
  <c r="F212" i="15"/>
  <c r="E212" i="15"/>
  <c r="AV208" i="15"/>
  <c r="AU208" i="15"/>
  <c r="AT208" i="15"/>
  <c r="AS208" i="15"/>
  <c r="AR208" i="15"/>
  <c r="AQ208" i="15"/>
  <c r="AP208" i="15"/>
  <c r="AO208" i="15"/>
  <c r="AN208" i="15"/>
  <c r="AM208" i="15"/>
  <c r="AL208" i="15"/>
  <c r="AK208" i="15"/>
  <c r="AJ208" i="15"/>
  <c r="AI208" i="15"/>
  <c r="AH208" i="15"/>
  <c r="AG208" i="15"/>
  <c r="AF208" i="15"/>
  <c r="AE208" i="15"/>
  <c r="AD208" i="15"/>
  <c r="AC208" i="15"/>
  <c r="AB208" i="15"/>
  <c r="AA208" i="15"/>
  <c r="Z208" i="15"/>
  <c r="Y208" i="15"/>
  <c r="X208" i="15"/>
  <c r="W208" i="15"/>
  <c r="V208" i="15"/>
  <c r="U208" i="15"/>
  <c r="T208" i="15"/>
  <c r="S208" i="15"/>
  <c r="R208" i="15"/>
  <c r="Q208" i="15"/>
  <c r="P208" i="15"/>
  <c r="O208" i="15"/>
  <c r="N208" i="15"/>
  <c r="M208" i="15"/>
  <c r="L208" i="15"/>
  <c r="K208" i="15"/>
  <c r="J208" i="15"/>
  <c r="I208" i="15"/>
  <c r="H208" i="15"/>
  <c r="G208" i="15"/>
  <c r="F208" i="15"/>
  <c r="E208" i="15"/>
  <c r="D208" i="15"/>
  <c r="B208" i="15" s="1"/>
  <c r="B205" i="15"/>
  <c r="D202" i="15"/>
  <c r="B202" i="15"/>
  <c r="B199" i="15"/>
  <c r="B195" i="15"/>
  <c r="B193" i="15"/>
  <c r="B191" i="15"/>
  <c r="AV190" i="15"/>
  <c r="AU190" i="15"/>
  <c r="AT190" i="15"/>
  <c r="AS190" i="15"/>
  <c r="AR190" i="15"/>
  <c r="AQ190" i="15"/>
  <c r="AP190" i="15"/>
  <c r="AO190" i="15"/>
  <c r="AN190" i="15"/>
  <c r="AM190" i="15"/>
  <c r="AL190" i="15"/>
  <c r="AK190" i="15"/>
  <c r="AJ190" i="15"/>
  <c r="AI190" i="15"/>
  <c r="AH190" i="15"/>
  <c r="AG190" i="15"/>
  <c r="AF190" i="15"/>
  <c r="AE190" i="15"/>
  <c r="AD190" i="15"/>
  <c r="AC190" i="15"/>
  <c r="AB190" i="15"/>
  <c r="AA190" i="15"/>
  <c r="Z190" i="15"/>
  <c r="Y190" i="15"/>
  <c r="X190" i="15"/>
  <c r="W190" i="15"/>
  <c r="V190" i="15"/>
  <c r="U190" i="15"/>
  <c r="T190" i="15"/>
  <c r="S190" i="15"/>
  <c r="R190" i="15"/>
  <c r="Q190" i="15"/>
  <c r="P190" i="15"/>
  <c r="O190" i="15"/>
  <c r="N190" i="15"/>
  <c r="M190" i="15"/>
  <c r="L190" i="15"/>
  <c r="K190" i="15"/>
  <c r="J190" i="15"/>
  <c r="I190" i="15"/>
  <c r="H190" i="15"/>
  <c r="G190" i="15"/>
  <c r="F190" i="15"/>
  <c r="E190" i="15"/>
  <c r="AV186" i="15"/>
  <c r="AU186" i="15"/>
  <c r="AT186" i="15"/>
  <c r="AS186" i="15"/>
  <c r="AR186" i="15"/>
  <c r="AQ186" i="15"/>
  <c r="AP186" i="15"/>
  <c r="AO186" i="15"/>
  <c r="AN186" i="15"/>
  <c r="AM186" i="15"/>
  <c r="AL186" i="15"/>
  <c r="AK186" i="15"/>
  <c r="AJ186" i="15"/>
  <c r="AI186" i="15"/>
  <c r="AH186" i="15"/>
  <c r="AG186" i="15"/>
  <c r="AF186" i="15"/>
  <c r="AE186" i="15"/>
  <c r="AD186" i="15"/>
  <c r="AC186" i="15"/>
  <c r="AB186" i="15"/>
  <c r="AA186" i="15"/>
  <c r="Z186" i="15"/>
  <c r="Y186" i="15"/>
  <c r="X186" i="15"/>
  <c r="W186" i="15"/>
  <c r="V186" i="15"/>
  <c r="U186" i="15"/>
  <c r="T186" i="15"/>
  <c r="S186" i="15"/>
  <c r="R186" i="15"/>
  <c r="Q186" i="15"/>
  <c r="P186" i="15"/>
  <c r="O186" i="15"/>
  <c r="N186" i="15"/>
  <c r="M186" i="15"/>
  <c r="L186" i="15"/>
  <c r="K186" i="15"/>
  <c r="J186" i="15"/>
  <c r="I186" i="15"/>
  <c r="H186" i="15"/>
  <c r="G186" i="15"/>
  <c r="F186" i="15"/>
  <c r="E186" i="15"/>
  <c r="D186" i="15"/>
  <c r="B186" i="15" s="1"/>
  <c r="B183" i="15"/>
  <c r="D180" i="15"/>
  <c r="B180" i="15"/>
  <c r="B177" i="15"/>
  <c r="B173" i="15"/>
  <c r="B171" i="15"/>
  <c r="B169" i="15"/>
  <c r="AV168" i="15"/>
  <c r="AU168" i="15"/>
  <c r="AT168" i="15"/>
  <c r="AS168" i="15"/>
  <c r="AR168" i="15"/>
  <c r="AQ168" i="15"/>
  <c r="AP168" i="15"/>
  <c r="AO168" i="15"/>
  <c r="AN168" i="15"/>
  <c r="AM168" i="15"/>
  <c r="AL168" i="15"/>
  <c r="AK168" i="15"/>
  <c r="AJ168" i="15"/>
  <c r="AI168" i="15"/>
  <c r="AH168" i="15"/>
  <c r="AG168" i="15"/>
  <c r="AF168" i="15"/>
  <c r="AE168" i="15"/>
  <c r="AD168" i="15"/>
  <c r="AC168" i="15"/>
  <c r="AB168" i="15"/>
  <c r="AA168" i="15"/>
  <c r="Z168" i="15"/>
  <c r="Y168" i="15"/>
  <c r="X168" i="15"/>
  <c r="W168" i="15"/>
  <c r="V168" i="15"/>
  <c r="U168" i="15"/>
  <c r="T168" i="15"/>
  <c r="S168" i="15"/>
  <c r="R168" i="15"/>
  <c r="Q168" i="15"/>
  <c r="P168" i="15"/>
  <c r="O168" i="15"/>
  <c r="N168" i="15"/>
  <c r="M168" i="15"/>
  <c r="L168" i="15"/>
  <c r="K168" i="15"/>
  <c r="J168" i="15"/>
  <c r="I168" i="15"/>
  <c r="H168" i="15"/>
  <c r="G168" i="15"/>
  <c r="F168" i="15"/>
  <c r="E168" i="15"/>
  <c r="AV164" i="15"/>
  <c r="AU164" i="15"/>
  <c r="AT164" i="15"/>
  <c r="AS164" i="15"/>
  <c r="AR164" i="15"/>
  <c r="AQ164" i="15"/>
  <c r="AP164" i="15"/>
  <c r="AO164" i="15"/>
  <c r="AN164" i="15"/>
  <c r="AM164" i="15"/>
  <c r="AL164" i="15"/>
  <c r="AK164" i="15"/>
  <c r="AJ164" i="15"/>
  <c r="AI164" i="15"/>
  <c r="AH164" i="15"/>
  <c r="AG164" i="15"/>
  <c r="AF164" i="15"/>
  <c r="AE164" i="15"/>
  <c r="AD164" i="15"/>
  <c r="AC164" i="15"/>
  <c r="AB164" i="15"/>
  <c r="AA164" i="15"/>
  <c r="Z164" i="15"/>
  <c r="Y164" i="15"/>
  <c r="X164" i="15"/>
  <c r="W164" i="15"/>
  <c r="V164" i="15"/>
  <c r="U164" i="15"/>
  <c r="T164" i="15"/>
  <c r="S164" i="15"/>
  <c r="R164" i="15"/>
  <c r="Q164" i="15"/>
  <c r="P164" i="15"/>
  <c r="O164" i="15"/>
  <c r="N164" i="15"/>
  <c r="M164" i="15"/>
  <c r="L164" i="15"/>
  <c r="K164" i="15"/>
  <c r="J164" i="15"/>
  <c r="I164" i="15"/>
  <c r="H164" i="15"/>
  <c r="G164" i="15"/>
  <c r="F164" i="15"/>
  <c r="E164" i="15"/>
  <c r="D164" i="15"/>
  <c r="B164" i="15" s="1"/>
  <c r="B161" i="15"/>
  <c r="D158" i="15"/>
  <c r="B158" i="15"/>
  <c r="B155" i="15"/>
  <c r="B151" i="15"/>
  <c r="B149" i="15"/>
  <c r="B147" i="15"/>
  <c r="AV146" i="15"/>
  <c r="AU146" i="15"/>
  <c r="AT146" i="15"/>
  <c r="AS146" i="15"/>
  <c r="AR146" i="15"/>
  <c r="AQ146" i="15"/>
  <c r="AP146" i="15"/>
  <c r="AO146" i="15"/>
  <c r="AN146" i="15"/>
  <c r="AM146" i="15"/>
  <c r="AL146" i="15"/>
  <c r="AK146" i="15"/>
  <c r="AJ146" i="15"/>
  <c r="AI146" i="15"/>
  <c r="AH146" i="15"/>
  <c r="AG146" i="15"/>
  <c r="AF146" i="15"/>
  <c r="AE146" i="15"/>
  <c r="AD146" i="15"/>
  <c r="AC146" i="15"/>
  <c r="AB146" i="15"/>
  <c r="AA146" i="15"/>
  <c r="Z146" i="15"/>
  <c r="Y146" i="15"/>
  <c r="X146" i="15"/>
  <c r="W146" i="15"/>
  <c r="V146" i="15"/>
  <c r="U146" i="15"/>
  <c r="T146" i="15"/>
  <c r="S146" i="15"/>
  <c r="R146" i="15"/>
  <c r="Q146" i="15"/>
  <c r="P146" i="15"/>
  <c r="O146" i="15"/>
  <c r="N146" i="15"/>
  <c r="M146" i="15"/>
  <c r="L146" i="15"/>
  <c r="K146" i="15"/>
  <c r="J146" i="15"/>
  <c r="I146" i="15"/>
  <c r="H146" i="15"/>
  <c r="G146" i="15"/>
  <c r="F146" i="15"/>
  <c r="E146" i="15"/>
  <c r="AV142" i="15"/>
  <c r="AU142" i="15"/>
  <c r="AT142" i="15"/>
  <c r="AS142" i="15"/>
  <c r="AR142" i="15"/>
  <c r="AQ142" i="15"/>
  <c r="AP142" i="15"/>
  <c r="AO142" i="15"/>
  <c r="AN142" i="15"/>
  <c r="AM142" i="15"/>
  <c r="AL142" i="15"/>
  <c r="AK142" i="15"/>
  <c r="AJ142" i="15"/>
  <c r="AI142" i="15"/>
  <c r="AH142" i="15"/>
  <c r="AG142" i="15"/>
  <c r="AF142" i="15"/>
  <c r="AE142" i="15"/>
  <c r="AD142" i="15"/>
  <c r="AC142" i="15"/>
  <c r="AB142" i="15"/>
  <c r="AA142" i="15"/>
  <c r="Z142" i="15"/>
  <c r="Y142" i="15"/>
  <c r="X142" i="15"/>
  <c r="W142" i="15"/>
  <c r="V142" i="15"/>
  <c r="U142" i="15"/>
  <c r="T142" i="15"/>
  <c r="S142" i="15"/>
  <c r="R142" i="15"/>
  <c r="Q142" i="15"/>
  <c r="P142" i="15"/>
  <c r="O142" i="15"/>
  <c r="N142" i="15"/>
  <c r="M142" i="15"/>
  <c r="L142" i="15"/>
  <c r="K142" i="15"/>
  <c r="J142" i="15"/>
  <c r="I142" i="15"/>
  <c r="H142" i="15"/>
  <c r="G142" i="15"/>
  <c r="F142" i="15"/>
  <c r="E142" i="15"/>
  <c r="D142" i="15"/>
  <c r="B142" i="15" s="1"/>
  <c r="B139" i="15"/>
  <c r="D136" i="15"/>
  <c r="B136" i="15"/>
  <c r="B133" i="15"/>
  <c r="B129" i="15"/>
  <c r="B127" i="15"/>
  <c r="B125" i="15"/>
  <c r="AV124" i="15"/>
  <c r="AU124" i="15"/>
  <c r="AT124" i="15"/>
  <c r="AS124" i="15"/>
  <c r="AR124" i="15"/>
  <c r="AQ124" i="15"/>
  <c r="AP124" i="15"/>
  <c r="AO124" i="15"/>
  <c r="AN124" i="15"/>
  <c r="AM124" i="15"/>
  <c r="AL124" i="15"/>
  <c r="AK124" i="15"/>
  <c r="AJ124" i="15"/>
  <c r="AI124" i="15"/>
  <c r="AH124" i="15"/>
  <c r="AG124" i="15"/>
  <c r="AF124" i="15"/>
  <c r="AE124" i="15"/>
  <c r="AD124" i="15"/>
  <c r="AC124" i="15"/>
  <c r="AB124" i="15"/>
  <c r="AA124" i="15"/>
  <c r="Z124" i="15"/>
  <c r="Y124" i="15"/>
  <c r="X124" i="15"/>
  <c r="W124" i="15"/>
  <c r="V124" i="15"/>
  <c r="U124" i="15"/>
  <c r="T124" i="15"/>
  <c r="S124" i="15"/>
  <c r="R124" i="15"/>
  <c r="Q124" i="15"/>
  <c r="P124" i="15"/>
  <c r="O124" i="15"/>
  <c r="N124" i="15"/>
  <c r="M124" i="15"/>
  <c r="L124" i="15"/>
  <c r="K124" i="15"/>
  <c r="J124" i="15"/>
  <c r="I124" i="15"/>
  <c r="H124" i="15"/>
  <c r="G124" i="15"/>
  <c r="F124" i="15"/>
  <c r="E124" i="15"/>
  <c r="AV120" i="15"/>
  <c r="AU120" i="15"/>
  <c r="AT120" i="15"/>
  <c r="AS120" i="15"/>
  <c r="AR120" i="15"/>
  <c r="AQ120" i="15"/>
  <c r="AP120" i="15"/>
  <c r="AO120" i="15"/>
  <c r="AN120" i="15"/>
  <c r="AM120" i="15"/>
  <c r="AL120" i="15"/>
  <c r="AK120" i="15"/>
  <c r="AJ120" i="15"/>
  <c r="AI120" i="15"/>
  <c r="AH120" i="15"/>
  <c r="AG120" i="15"/>
  <c r="AF120" i="15"/>
  <c r="AE120" i="15"/>
  <c r="AD120" i="15"/>
  <c r="AC120" i="15"/>
  <c r="AB120" i="15"/>
  <c r="AA120" i="15"/>
  <c r="Z120" i="15"/>
  <c r="Y120" i="15"/>
  <c r="X120" i="15"/>
  <c r="W120" i="15"/>
  <c r="V120" i="15"/>
  <c r="U120" i="15"/>
  <c r="T120" i="15"/>
  <c r="S120" i="15"/>
  <c r="R120" i="15"/>
  <c r="Q120" i="15"/>
  <c r="P120" i="15"/>
  <c r="O120" i="15"/>
  <c r="N120" i="15"/>
  <c r="M120" i="15"/>
  <c r="L120" i="15"/>
  <c r="K120" i="15"/>
  <c r="J120" i="15"/>
  <c r="I120" i="15"/>
  <c r="H120" i="15"/>
  <c r="G120" i="15"/>
  <c r="F120" i="15"/>
  <c r="E120" i="15"/>
  <c r="D120" i="15"/>
  <c r="B120" i="15" s="1"/>
  <c r="B117" i="15"/>
  <c r="D114" i="15"/>
  <c r="B114" i="15"/>
  <c r="B111" i="15"/>
  <c r="B107" i="15"/>
  <c r="B105" i="15"/>
  <c r="B103" i="15"/>
  <c r="AV102" i="15"/>
  <c r="AU102" i="15"/>
  <c r="AT102" i="15"/>
  <c r="AS102" i="15"/>
  <c r="AR102" i="15"/>
  <c r="AQ102" i="15"/>
  <c r="AP102" i="15"/>
  <c r="AO102" i="15"/>
  <c r="AN102" i="15"/>
  <c r="AM102" i="15"/>
  <c r="AL102" i="15"/>
  <c r="AK102" i="15"/>
  <c r="AJ102" i="15"/>
  <c r="AI102" i="15"/>
  <c r="AH102" i="15"/>
  <c r="AG102" i="15"/>
  <c r="AF102" i="15"/>
  <c r="AE102" i="15"/>
  <c r="AD102" i="15"/>
  <c r="AC102" i="15"/>
  <c r="AB102" i="15"/>
  <c r="AA102" i="15"/>
  <c r="Z102" i="15"/>
  <c r="Y102" i="15"/>
  <c r="X102" i="15"/>
  <c r="W102" i="15"/>
  <c r="V102" i="15"/>
  <c r="U102" i="15"/>
  <c r="T102" i="15"/>
  <c r="S102" i="15"/>
  <c r="R102" i="15"/>
  <c r="Q102" i="15"/>
  <c r="P102" i="15"/>
  <c r="O102" i="15"/>
  <c r="N102" i="15"/>
  <c r="M102" i="15"/>
  <c r="L102" i="15"/>
  <c r="K102" i="15"/>
  <c r="J102" i="15"/>
  <c r="I102" i="15"/>
  <c r="H102" i="15"/>
  <c r="G102" i="15"/>
  <c r="F102" i="15"/>
  <c r="E102" i="15"/>
  <c r="AV98" i="15"/>
  <c r="AU98" i="15"/>
  <c r="AT98" i="15"/>
  <c r="AS98" i="15"/>
  <c r="AR98" i="15"/>
  <c r="AQ98" i="15"/>
  <c r="AP98" i="15"/>
  <c r="AO98" i="15"/>
  <c r="AN98" i="15"/>
  <c r="AM98" i="15"/>
  <c r="AL98" i="15"/>
  <c r="AK98" i="15"/>
  <c r="AJ98" i="15"/>
  <c r="AI98" i="15"/>
  <c r="AH98" i="15"/>
  <c r="AG98" i="15"/>
  <c r="AF98" i="15"/>
  <c r="AE98" i="15"/>
  <c r="AD98" i="15"/>
  <c r="AC98" i="15"/>
  <c r="AB98" i="15"/>
  <c r="AA98" i="15"/>
  <c r="Z98" i="15"/>
  <c r="Y98" i="15"/>
  <c r="X98" i="15"/>
  <c r="W98" i="15"/>
  <c r="V98" i="15"/>
  <c r="U98" i="15"/>
  <c r="T98" i="15"/>
  <c r="S98" i="15"/>
  <c r="R98" i="15"/>
  <c r="Q98" i="15"/>
  <c r="P98" i="15"/>
  <c r="O98" i="15"/>
  <c r="N98" i="15"/>
  <c r="M98" i="15"/>
  <c r="L98" i="15"/>
  <c r="K98" i="15"/>
  <c r="J98" i="15"/>
  <c r="I98" i="15"/>
  <c r="H98" i="15"/>
  <c r="G98" i="15"/>
  <c r="F98" i="15"/>
  <c r="E98" i="15"/>
  <c r="D98" i="15"/>
  <c r="B98" i="15" s="1"/>
  <c r="B95" i="15"/>
  <c r="D92" i="15"/>
  <c r="B92" i="15"/>
  <c r="B89" i="15"/>
  <c r="B85" i="15"/>
  <c r="B83" i="15"/>
  <c r="B81" i="15"/>
  <c r="AV80" i="15"/>
  <c r="AU80" i="15"/>
  <c r="AT80" i="15"/>
  <c r="AS80" i="15"/>
  <c r="AR80" i="15"/>
  <c r="AQ80" i="15"/>
  <c r="AP80" i="15"/>
  <c r="AO80" i="15"/>
  <c r="AN80" i="15"/>
  <c r="AM80" i="15"/>
  <c r="AL80" i="15"/>
  <c r="AK80" i="15"/>
  <c r="AJ80" i="15"/>
  <c r="AI80" i="15"/>
  <c r="AH80" i="15"/>
  <c r="AG80" i="15"/>
  <c r="AF80" i="15"/>
  <c r="AE80" i="15"/>
  <c r="AD80" i="15"/>
  <c r="AC80" i="15"/>
  <c r="AB80" i="15"/>
  <c r="AA80" i="15"/>
  <c r="Z80" i="15"/>
  <c r="Y80" i="15"/>
  <c r="X80" i="15"/>
  <c r="W80" i="15"/>
  <c r="V80" i="15"/>
  <c r="U80" i="15"/>
  <c r="T80" i="15"/>
  <c r="S80" i="15"/>
  <c r="R80" i="15"/>
  <c r="Q80" i="15"/>
  <c r="P80" i="15"/>
  <c r="O80" i="15"/>
  <c r="N80" i="15"/>
  <c r="M80" i="15"/>
  <c r="L80" i="15"/>
  <c r="K80" i="15"/>
  <c r="J80" i="15"/>
  <c r="I80" i="15"/>
  <c r="H80" i="15"/>
  <c r="G80" i="15"/>
  <c r="F80" i="15"/>
  <c r="E80" i="15"/>
  <c r="AV76" i="15"/>
  <c r="AU76" i="15"/>
  <c r="AT76" i="15"/>
  <c r="AS76" i="15"/>
  <c r="AR76" i="15"/>
  <c r="AQ76" i="15"/>
  <c r="AP76" i="15"/>
  <c r="AO76" i="15"/>
  <c r="AN76" i="15"/>
  <c r="AM76" i="15"/>
  <c r="AL76" i="15"/>
  <c r="AK76" i="15"/>
  <c r="AJ76" i="15"/>
  <c r="AI76" i="15"/>
  <c r="AH76" i="15"/>
  <c r="AG76" i="15"/>
  <c r="AF76" i="15"/>
  <c r="AE76" i="15"/>
  <c r="AD76" i="15"/>
  <c r="AC76" i="15"/>
  <c r="AB76" i="15"/>
  <c r="AA76" i="15"/>
  <c r="Z76" i="15"/>
  <c r="Y76" i="15"/>
  <c r="X76" i="15"/>
  <c r="W76" i="15"/>
  <c r="V76" i="15"/>
  <c r="U76" i="15"/>
  <c r="T76" i="15"/>
  <c r="S76" i="15"/>
  <c r="R76" i="15"/>
  <c r="Q76" i="15"/>
  <c r="P76" i="15"/>
  <c r="O76" i="15"/>
  <c r="N76" i="15"/>
  <c r="M76" i="15"/>
  <c r="L76" i="15"/>
  <c r="K76" i="15"/>
  <c r="J76" i="15"/>
  <c r="I76" i="15"/>
  <c r="H76" i="15"/>
  <c r="G76" i="15"/>
  <c r="F76" i="15"/>
  <c r="E76" i="15"/>
  <c r="D76" i="15"/>
  <c r="B76" i="15" s="1"/>
  <c r="B73" i="15"/>
  <c r="D70" i="15"/>
  <c r="B70" i="15"/>
  <c r="B67" i="15"/>
  <c r="B63" i="15"/>
  <c r="B61" i="15"/>
  <c r="B59" i="15"/>
  <c r="AV58" i="15"/>
  <c r="AU58" i="15"/>
  <c r="AT58" i="15"/>
  <c r="AS58" i="15"/>
  <c r="AR58" i="15"/>
  <c r="AQ58" i="15"/>
  <c r="AP58" i="15"/>
  <c r="AO58" i="15"/>
  <c r="AN58" i="15"/>
  <c r="AM58" i="15"/>
  <c r="AL58" i="15"/>
  <c r="AK58" i="15"/>
  <c r="AJ58" i="15"/>
  <c r="AI58" i="15"/>
  <c r="AH58" i="15"/>
  <c r="AG58" i="15"/>
  <c r="AF58" i="15"/>
  <c r="AE58" i="15"/>
  <c r="AD58" i="15"/>
  <c r="AC58" i="15"/>
  <c r="AB58" i="15"/>
  <c r="AA58" i="15"/>
  <c r="Z58" i="15"/>
  <c r="Y58" i="15"/>
  <c r="X58" i="15"/>
  <c r="W58" i="15"/>
  <c r="V58" i="15"/>
  <c r="U58" i="15"/>
  <c r="T58" i="15"/>
  <c r="S58" i="15"/>
  <c r="R58" i="15"/>
  <c r="Q58" i="15"/>
  <c r="P58" i="15"/>
  <c r="O58" i="15"/>
  <c r="N58" i="15"/>
  <c r="M58" i="15"/>
  <c r="L58" i="15"/>
  <c r="K58" i="15"/>
  <c r="J58" i="15"/>
  <c r="I58" i="15"/>
  <c r="H58" i="15"/>
  <c r="G58" i="15"/>
  <c r="F58" i="15"/>
  <c r="E58" i="15"/>
  <c r="AV54" i="15"/>
  <c r="AU54" i="15"/>
  <c r="AT54" i="15"/>
  <c r="AS54" i="15"/>
  <c r="AR54" i="15"/>
  <c r="AQ54" i="15"/>
  <c r="AP54" i="15"/>
  <c r="AO54" i="15"/>
  <c r="AN54" i="15"/>
  <c r="AM54" i="15"/>
  <c r="AL54" i="15"/>
  <c r="AK54" i="15"/>
  <c r="AJ54" i="15"/>
  <c r="AI54" i="15"/>
  <c r="AH54" i="15"/>
  <c r="AG54" i="15"/>
  <c r="AF54" i="15"/>
  <c r="AE54" i="15"/>
  <c r="AD54" i="15"/>
  <c r="AC54" i="15"/>
  <c r="AB54" i="15"/>
  <c r="AA54" i="15"/>
  <c r="Z54" i="15"/>
  <c r="Y54" i="15"/>
  <c r="X54" i="15"/>
  <c r="W54" i="15"/>
  <c r="V54" i="15"/>
  <c r="U54" i="15"/>
  <c r="T54" i="15"/>
  <c r="S54" i="15"/>
  <c r="R54" i="15"/>
  <c r="Q54" i="15"/>
  <c r="P54" i="15"/>
  <c r="O54" i="15"/>
  <c r="N54" i="15"/>
  <c r="M54" i="15"/>
  <c r="L54" i="15"/>
  <c r="K54" i="15"/>
  <c r="J54" i="15"/>
  <c r="I54" i="15"/>
  <c r="H54" i="15"/>
  <c r="G54" i="15"/>
  <c r="F54" i="15"/>
  <c r="E54" i="15"/>
  <c r="D54" i="15"/>
  <c r="B54" i="15" s="1"/>
  <c r="B51" i="15"/>
  <c r="D48" i="15"/>
  <c r="B48" i="15"/>
  <c r="B45" i="15"/>
  <c r="B41" i="15"/>
  <c r="B39" i="15"/>
  <c r="B37" i="15"/>
  <c r="AV36" i="15"/>
  <c r="AU36" i="15"/>
  <c r="AT36" i="15"/>
  <c r="AS36" i="15"/>
  <c r="AR36" i="15"/>
  <c r="AQ36" i="15"/>
  <c r="AP36" i="15"/>
  <c r="AO36" i="15"/>
  <c r="AN36" i="15"/>
  <c r="AM36" i="15"/>
  <c r="AL36" i="15"/>
  <c r="AK36" i="15"/>
  <c r="AJ36" i="15"/>
  <c r="AI36" i="15"/>
  <c r="AH36" i="15"/>
  <c r="AG36" i="15"/>
  <c r="AF36" i="15"/>
  <c r="AE36" i="15"/>
  <c r="AD36" i="15"/>
  <c r="AC36" i="15"/>
  <c r="AB36" i="15"/>
  <c r="AA36" i="15"/>
  <c r="Z36" i="15"/>
  <c r="Y36" i="15"/>
  <c r="X36" i="15"/>
  <c r="W36" i="15"/>
  <c r="V36" i="15"/>
  <c r="U36" i="15"/>
  <c r="T36" i="15"/>
  <c r="S36" i="15"/>
  <c r="R36" i="15"/>
  <c r="Q36" i="15"/>
  <c r="P36" i="15"/>
  <c r="O36" i="15"/>
  <c r="N36" i="15"/>
  <c r="M36" i="15"/>
  <c r="L36" i="15"/>
  <c r="K36" i="15"/>
  <c r="J36" i="15"/>
  <c r="I36" i="15"/>
  <c r="H36" i="15"/>
  <c r="G36" i="15"/>
  <c r="F36" i="15"/>
  <c r="E36" i="15"/>
  <c r="AV32" i="15"/>
  <c r="AU32" i="15"/>
  <c r="AT32" i="15"/>
  <c r="AS32" i="15"/>
  <c r="AR32" i="15"/>
  <c r="AQ32" i="15"/>
  <c r="AP32" i="15"/>
  <c r="AO32" i="15"/>
  <c r="AN32" i="15"/>
  <c r="AM32" i="15"/>
  <c r="AL32" i="15"/>
  <c r="AK32" i="15"/>
  <c r="AJ32" i="15"/>
  <c r="AI32" i="15"/>
  <c r="AH32" i="15"/>
  <c r="AG32" i="15"/>
  <c r="AF32" i="15"/>
  <c r="AE32" i="15"/>
  <c r="AD32" i="15"/>
  <c r="AC32" i="15"/>
  <c r="AB32" i="15"/>
  <c r="AA32" i="15"/>
  <c r="Z32" i="15"/>
  <c r="Y32" i="15"/>
  <c r="X32" i="15"/>
  <c r="W32" i="15"/>
  <c r="V32" i="15"/>
  <c r="U32" i="15"/>
  <c r="T32" i="15"/>
  <c r="S32" i="15"/>
  <c r="R32" i="15"/>
  <c r="Q32" i="15"/>
  <c r="P32" i="15"/>
  <c r="O32" i="15"/>
  <c r="N32" i="15"/>
  <c r="M32" i="15"/>
  <c r="L32" i="15"/>
  <c r="K32" i="15"/>
  <c r="J32" i="15"/>
  <c r="I32" i="15"/>
  <c r="H32" i="15"/>
  <c r="G32" i="15"/>
  <c r="F32" i="15"/>
  <c r="E32" i="15"/>
  <c r="D32" i="15"/>
  <c r="B29" i="15"/>
  <c r="D26" i="15"/>
  <c r="B26" i="15"/>
  <c r="B32" i="15" l="1"/>
  <c r="G21" i="5"/>
  <c r="G23" i="5" s="1"/>
  <c r="C49" i="2" l="1"/>
  <c r="B49" i="2"/>
  <c r="C48" i="2"/>
  <c r="B48" i="2"/>
  <c r="B47" i="2"/>
  <c r="AE48" i="2" l="1"/>
  <c r="AE56" i="2" s="1"/>
  <c r="AE2" i="2" s="1"/>
  <c r="D10" i="15" l="1"/>
  <c r="D3" i="15" l="1"/>
  <c r="B54" i="2"/>
  <c r="B53" i="2"/>
  <c r="B52" i="2"/>
  <c r="B46" i="2"/>
  <c r="AC56" i="2"/>
  <c r="AC2" i="2" s="1"/>
  <c r="H48" i="2"/>
  <c r="C47" i="2"/>
  <c r="B55" i="2"/>
  <c r="AD46" i="2"/>
  <c r="E25" i="5" l="1"/>
  <c r="B438" i="16"/>
  <c r="B437" i="16"/>
  <c r="B435" i="16"/>
  <c r="B433" i="16"/>
  <c r="B416" i="16"/>
  <c r="B415" i="16"/>
  <c r="B413" i="16"/>
  <c r="B411" i="16"/>
  <c r="B394" i="16"/>
  <c r="B393" i="16"/>
  <c r="B391" i="16"/>
  <c r="B389" i="16"/>
  <c r="B372" i="16"/>
  <c r="B371" i="16"/>
  <c r="B369" i="16"/>
  <c r="B367" i="16"/>
  <c r="B350" i="16"/>
  <c r="B349" i="16"/>
  <c r="B347" i="16"/>
  <c r="B345" i="16"/>
  <c r="B328" i="16"/>
  <c r="B327" i="16"/>
  <c r="B325" i="16"/>
  <c r="B323" i="16"/>
  <c r="B306" i="16"/>
  <c r="B305" i="16"/>
  <c r="B303" i="16"/>
  <c r="B301" i="16"/>
  <c r="B284" i="16"/>
  <c r="B283" i="16"/>
  <c r="B281" i="16"/>
  <c r="B279" i="16"/>
  <c r="B262" i="16"/>
  <c r="B261" i="16"/>
  <c r="B259" i="16"/>
  <c r="B257" i="16"/>
  <c r="B240" i="16"/>
  <c r="B239" i="16"/>
  <c r="B237" i="16"/>
  <c r="B235" i="16"/>
  <c r="B218" i="16"/>
  <c r="B217" i="16"/>
  <c r="B215" i="16"/>
  <c r="B213" i="16"/>
  <c r="B196" i="16"/>
  <c r="B195" i="16"/>
  <c r="B193" i="16"/>
  <c r="B191" i="16"/>
  <c r="B174" i="16"/>
  <c r="B173" i="16"/>
  <c r="B171" i="16"/>
  <c r="B169" i="16"/>
  <c r="B152" i="16"/>
  <c r="B151" i="16"/>
  <c r="B149" i="16"/>
  <c r="B147" i="16"/>
  <c r="B130" i="16"/>
  <c r="B129" i="16"/>
  <c r="B127" i="16"/>
  <c r="B125" i="16"/>
  <c r="B108" i="16"/>
  <c r="B107" i="16"/>
  <c r="B105" i="16"/>
  <c r="B103" i="16"/>
  <c r="B86" i="16"/>
  <c r="B85" i="16"/>
  <c r="B83" i="16"/>
  <c r="B81" i="16"/>
  <c r="B6" i="15"/>
  <c r="E33" i="5" l="1"/>
  <c r="AV432" i="16"/>
  <c r="AU432" i="16"/>
  <c r="AT432" i="16"/>
  <c r="AS432" i="16"/>
  <c r="AR432" i="16"/>
  <c r="AQ432" i="16"/>
  <c r="AP432" i="16"/>
  <c r="AO432" i="16"/>
  <c r="AN432" i="16"/>
  <c r="AM432" i="16"/>
  <c r="AL432" i="16"/>
  <c r="AK432" i="16"/>
  <c r="AJ432" i="16"/>
  <c r="AI432" i="16"/>
  <c r="AH432" i="16"/>
  <c r="AG432" i="16"/>
  <c r="AF432" i="16"/>
  <c r="AE432" i="16"/>
  <c r="AD432" i="16"/>
  <c r="AC432" i="16"/>
  <c r="AB432" i="16"/>
  <c r="AA432" i="16"/>
  <c r="Z432" i="16"/>
  <c r="AV428" i="16"/>
  <c r="AU428" i="16"/>
  <c r="AT428" i="16"/>
  <c r="AS428" i="16"/>
  <c r="AR428" i="16"/>
  <c r="AQ428" i="16"/>
  <c r="AP428" i="16"/>
  <c r="AO428" i="16"/>
  <c r="AN428" i="16"/>
  <c r="AM428" i="16"/>
  <c r="AL428" i="16"/>
  <c r="AK428" i="16"/>
  <c r="AJ428" i="16"/>
  <c r="AI428" i="16"/>
  <c r="AH428" i="16"/>
  <c r="AG428" i="16"/>
  <c r="AF428" i="16"/>
  <c r="AE428" i="16"/>
  <c r="AD428" i="16"/>
  <c r="AC428" i="16"/>
  <c r="AB428" i="16"/>
  <c r="AA428" i="16"/>
  <c r="Z428" i="16"/>
  <c r="AV410" i="16"/>
  <c r="AU410" i="16"/>
  <c r="AT410" i="16"/>
  <c r="AS410" i="16"/>
  <c r="AR410" i="16"/>
  <c r="AQ410" i="16"/>
  <c r="AP410" i="16"/>
  <c r="AO410" i="16"/>
  <c r="AN410" i="16"/>
  <c r="AM410" i="16"/>
  <c r="AL410" i="16"/>
  <c r="AK410" i="16"/>
  <c r="AJ410" i="16"/>
  <c r="AI410" i="16"/>
  <c r="AH410" i="16"/>
  <c r="AG410" i="16"/>
  <c r="AF410" i="16"/>
  <c r="AE410" i="16"/>
  <c r="AD410" i="16"/>
  <c r="AC410" i="16"/>
  <c r="AB410" i="16"/>
  <c r="AA410" i="16"/>
  <c r="Z410" i="16"/>
  <c r="AV406" i="16"/>
  <c r="AU406" i="16"/>
  <c r="AT406" i="16"/>
  <c r="AS406" i="16"/>
  <c r="AR406" i="16"/>
  <c r="AQ406" i="16"/>
  <c r="AP406" i="16"/>
  <c r="AO406" i="16"/>
  <c r="AN406" i="16"/>
  <c r="AM406" i="16"/>
  <c r="AL406" i="16"/>
  <c r="AK406" i="16"/>
  <c r="AJ406" i="16"/>
  <c r="AI406" i="16"/>
  <c r="AH406" i="16"/>
  <c r="AG406" i="16"/>
  <c r="AF406" i="16"/>
  <c r="AE406" i="16"/>
  <c r="AD406" i="16"/>
  <c r="AC406" i="16"/>
  <c r="AB406" i="16"/>
  <c r="AA406" i="16"/>
  <c r="Z406" i="16"/>
  <c r="AV388" i="16"/>
  <c r="AU388" i="16"/>
  <c r="AT388" i="16"/>
  <c r="AS388" i="16"/>
  <c r="AR388" i="16"/>
  <c r="AQ388" i="16"/>
  <c r="AP388" i="16"/>
  <c r="AO388" i="16"/>
  <c r="AN388" i="16"/>
  <c r="AM388" i="16"/>
  <c r="AL388" i="16"/>
  <c r="AK388" i="16"/>
  <c r="AJ388" i="16"/>
  <c r="AI388" i="16"/>
  <c r="AH388" i="16"/>
  <c r="AG388" i="16"/>
  <c r="AF388" i="16"/>
  <c r="AE388" i="16"/>
  <c r="AD388" i="16"/>
  <c r="AC388" i="16"/>
  <c r="AB388" i="16"/>
  <c r="AA388" i="16"/>
  <c r="Z388" i="16"/>
  <c r="AV384" i="16"/>
  <c r="AU384" i="16"/>
  <c r="AT384" i="16"/>
  <c r="AS384" i="16"/>
  <c r="AR384" i="16"/>
  <c r="AQ384" i="16"/>
  <c r="AP384" i="16"/>
  <c r="AO384" i="16"/>
  <c r="AN384" i="16"/>
  <c r="AM384" i="16"/>
  <c r="AL384" i="16"/>
  <c r="AK384" i="16"/>
  <c r="AJ384" i="16"/>
  <c r="AI384" i="16"/>
  <c r="AH384" i="16"/>
  <c r="AG384" i="16"/>
  <c r="AF384" i="16"/>
  <c r="AE384" i="16"/>
  <c r="AD384" i="16"/>
  <c r="AC384" i="16"/>
  <c r="AB384" i="16"/>
  <c r="AA384" i="16"/>
  <c r="Z384" i="16"/>
  <c r="AV366" i="16"/>
  <c r="AU366" i="16"/>
  <c r="AT366" i="16"/>
  <c r="AS366" i="16"/>
  <c r="AR366" i="16"/>
  <c r="AQ366" i="16"/>
  <c r="AP366" i="16"/>
  <c r="AO366" i="16"/>
  <c r="AN366" i="16"/>
  <c r="AM366" i="16"/>
  <c r="AL366" i="16"/>
  <c r="AK366" i="16"/>
  <c r="AJ366" i="16"/>
  <c r="AI366" i="16"/>
  <c r="AH366" i="16"/>
  <c r="AG366" i="16"/>
  <c r="AF366" i="16"/>
  <c r="AE366" i="16"/>
  <c r="AD366" i="16"/>
  <c r="AC366" i="16"/>
  <c r="AB366" i="16"/>
  <c r="AA366" i="16"/>
  <c r="Z366" i="16"/>
  <c r="AV362" i="16"/>
  <c r="AU362" i="16"/>
  <c r="AT362" i="16"/>
  <c r="AS362" i="16"/>
  <c r="AR362" i="16"/>
  <c r="AQ362" i="16"/>
  <c r="AP362" i="16"/>
  <c r="AO362" i="16"/>
  <c r="AN362" i="16"/>
  <c r="AM362" i="16"/>
  <c r="AL362" i="16"/>
  <c r="AK362" i="16"/>
  <c r="AJ362" i="16"/>
  <c r="AI362" i="16"/>
  <c r="AH362" i="16"/>
  <c r="AG362" i="16"/>
  <c r="AF362" i="16"/>
  <c r="AE362" i="16"/>
  <c r="AD362" i="16"/>
  <c r="AC362" i="16"/>
  <c r="AB362" i="16"/>
  <c r="AA362" i="16"/>
  <c r="Z362" i="16"/>
  <c r="AV344" i="16"/>
  <c r="AU344" i="16"/>
  <c r="AT344" i="16"/>
  <c r="AS344" i="16"/>
  <c r="AR344" i="16"/>
  <c r="AQ344" i="16"/>
  <c r="AP344" i="16"/>
  <c r="AO344" i="16"/>
  <c r="AN344" i="16"/>
  <c r="AM344" i="16"/>
  <c r="AL344" i="16"/>
  <c r="AK344" i="16"/>
  <c r="AJ344" i="16"/>
  <c r="AI344" i="16"/>
  <c r="AH344" i="16"/>
  <c r="AG344" i="16"/>
  <c r="AF344" i="16"/>
  <c r="AE344" i="16"/>
  <c r="AD344" i="16"/>
  <c r="AC344" i="16"/>
  <c r="AB344" i="16"/>
  <c r="AA344" i="16"/>
  <c r="Z344" i="16"/>
  <c r="AV340" i="16"/>
  <c r="AU340" i="16"/>
  <c r="AT340" i="16"/>
  <c r="AS340" i="16"/>
  <c r="AR340" i="16"/>
  <c r="AQ340" i="16"/>
  <c r="AP340" i="16"/>
  <c r="AO340" i="16"/>
  <c r="AN340" i="16"/>
  <c r="AM340" i="16"/>
  <c r="AL340" i="16"/>
  <c r="AK340" i="16"/>
  <c r="AJ340" i="16"/>
  <c r="AI340" i="16"/>
  <c r="AH340" i="16"/>
  <c r="AG340" i="16"/>
  <c r="AF340" i="16"/>
  <c r="AE340" i="16"/>
  <c r="AD340" i="16"/>
  <c r="AC340" i="16"/>
  <c r="AB340" i="16"/>
  <c r="AA340" i="16"/>
  <c r="Z340" i="16"/>
  <c r="AV322" i="16"/>
  <c r="AU322" i="16"/>
  <c r="AT322" i="16"/>
  <c r="AS322" i="16"/>
  <c r="AR322" i="16"/>
  <c r="AQ322" i="16"/>
  <c r="AP322" i="16"/>
  <c r="AO322" i="16"/>
  <c r="AN322" i="16"/>
  <c r="AM322" i="16"/>
  <c r="AL322" i="16"/>
  <c r="AK322" i="16"/>
  <c r="AJ322" i="16"/>
  <c r="AI322" i="16"/>
  <c r="AH322" i="16"/>
  <c r="AG322" i="16"/>
  <c r="AF322" i="16"/>
  <c r="AE322" i="16"/>
  <c r="AD322" i="16"/>
  <c r="AC322" i="16"/>
  <c r="AB322" i="16"/>
  <c r="AA322" i="16"/>
  <c r="Z322" i="16"/>
  <c r="AV318" i="16"/>
  <c r="AU318" i="16"/>
  <c r="AT318" i="16"/>
  <c r="AS318" i="16"/>
  <c r="AR318" i="16"/>
  <c r="AQ318" i="16"/>
  <c r="AP318" i="16"/>
  <c r="AO318" i="16"/>
  <c r="AN318" i="16"/>
  <c r="AM318" i="16"/>
  <c r="AL318" i="16"/>
  <c r="AK318" i="16"/>
  <c r="AJ318" i="16"/>
  <c r="AI318" i="16"/>
  <c r="AH318" i="16"/>
  <c r="AG318" i="16"/>
  <c r="AF318" i="16"/>
  <c r="AE318" i="16"/>
  <c r="AD318" i="16"/>
  <c r="AC318" i="16"/>
  <c r="AB318" i="16"/>
  <c r="AA318" i="16"/>
  <c r="Z318" i="16"/>
  <c r="AV300" i="16"/>
  <c r="AU300" i="16"/>
  <c r="AT300" i="16"/>
  <c r="AS300" i="16"/>
  <c r="AR300" i="16"/>
  <c r="AQ300" i="16"/>
  <c r="AP300" i="16"/>
  <c r="AO300" i="16"/>
  <c r="AN300" i="16"/>
  <c r="AM300" i="16"/>
  <c r="AL300" i="16"/>
  <c r="AK300" i="16"/>
  <c r="AJ300" i="16"/>
  <c r="AI300" i="16"/>
  <c r="AH300" i="16"/>
  <c r="AG300" i="16"/>
  <c r="AF300" i="16"/>
  <c r="AE300" i="16"/>
  <c r="AD300" i="16"/>
  <c r="AC300" i="16"/>
  <c r="AB300" i="16"/>
  <c r="AA300" i="16"/>
  <c r="Z300" i="16"/>
  <c r="AV296" i="16"/>
  <c r="AU296" i="16"/>
  <c r="AT296" i="16"/>
  <c r="AS296" i="16"/>
  <c r="AR296" i="16"/>
  <c r="AQ296" i="16"/>
  <c r="AP296" i="16"/>
  <c r="AO296" i="16"/>
  <c r="AN296" i="16"/>
  <c r="AM296" i="16"/>
  <c r="AL296" i="16"/>
  <c r="AK296" i="16"/>
  <c r="AJ296" i="16"/>
  <c r="AI296" i="16"/>
  <c r="AH296" i="16"/>
  <c r="AG296" i="16"/>
  <c r="AF296" i="16"/>
  <c r="AE296" i="16"/>
  <c r="AD296" i="16"/>
  <c r="AC296" i="16"/>
  <c r="AB296" i="16"/>
  <c r="AA296" i="16"/>
  <c r="Z296" i="16"/>
  <c r="AV278" i="16"/>
  <c r="AU278" i="16"/>
  <c r="AT278" i="16"/>
  <c r="AS278" i="16"/>
  <c r="AR278" i="16"/>
  <c r="AQ278" i="16"/>
  <c r="AP278" i="16"/>
  <c r="AO278" i="16"/>
  <c r="AN278" i="16"/>
  <c r="AM278" i="16"/>
  <c r="AL278" i="16"/>
  <c r="AK278" i="16"/>
  <c r="AJ278" i="16"/>
  <c r="AI278" i="16"/>
  <c r="AH278" i="16"/>
  <c r="AG278" i="16"/>
  <c r="AF278" i="16"/>
  <c r="AE278" i="16"/>
  <c r="AD278" i="16"/>
  <c r="AC278" i="16"/>
  <c r="AB278" i="16"/>
  <c r="AA278" i="16"/>
  <c r="Z278" i="16"/>
  <c r="AV274" i="16"/>
  <c r="AU274" i="16"/>
  <c r="AT274" i="16"/>
  <c r="AS274" i="16"/>
  <c r="AR274" i="16"/>
  <c r="AQ274" i="16"/>
  <c r="AP274" i="16"/>
  <c r="AO274" i="16"/>
  <c r="AN274" i="16"/>
  <c r="AM274" i="16"/>
  <c r="AL274" i="16"/>
  <c r="AK274" i="16"/>
  <c r="AJ274" i="16"/>
  <c r="AI274" i="16"/>
  <c r="AH274" i="16"/>
  <c r="AG274" i="16"/>
  <c r="AF274" i="16"/>
  <c r="AE274" i="16"/>
  <c r="AD274" i="16"/>
  <c r="AC274" i="16"/>
  <c r="AB274" i="16"/>
  <c r="AA274" i="16"/>
  <c r="Z274" i="16"/>
  <c r="AV256" i="16"/>
  <c r="AU256" i="16"/>
  <c r="AT256" i="16"/>
  <c r="AS256" i="16"/>
  <c r="AR256" i="16"/>
  <c r="AQ256" i="16"/>
  <c r="AP256" i="16"/>
  <c r="AO256" i="16"/>
  <c r="AN256" i="16"/>
  <c r="AM256" i="16"/>
  <c r="AL256" i="16"/>
  <c r="AK256" i="16"/>
  <c r="AJ256" i="16"/>
  <c r="AI256" i="16"/>
  <c r="AH256" i="16"/>
  <c r="AG256" i="16"/>
  <c r="AF256" i="16"/>
  <c r="AE256" i="16"/>
  <c r="AD256" i="16"/>
  <c r="AC256" i="16"/>
  <c r="AB256" i="16"/>
  <c r="AA256" i="16"/>
  <c r="Z256" i="16"/>
  <c r="AV252" i="16"/>
  <c r="AU252" i="16"/>
  <c r="AT252" i="16"/>
  <c r="AS252" i="16"/>
  <c r="AR252" i="16"/>
  <c r="AQ252" i="16"/>
  <c r="AP252" i="16"/>
  <c r="AO252" i="16"/>
  <c r="AN252" i="16"/>
  <c r="AM252" i="16"/>
  <c r="AL252" i="16"/>
  <c r="AK252" i="16"/>
  <c r="AJ252" i="16"/>
  <c r="AI252" i="16"/>
  <c r="AH252" i="16"/>
  <c r="AG252" i="16"/>
  <c r="AF252" i="16"/>
  <c r="AE252" i="16"/>
  <c r="AD252" i="16"/>
  <c r="AC252" i="16"/>
  <c r="AB252" i="16"/>
  <c r="AA252" i="16"/>
  <c r="Z252" i="16"/>
  <c r="AV234" i="16"/>
  <c r="AU234" i="16"/>
  <c r="AT234" i="16"/>
  <c r="AS234" i="16"/>
  <c r="AR234" i="16"/>
  <c r="AQ234" i="16"/>
  <c r="AP234" i="16"/>
  <c r="AO234" i="16"/>
  <c r="AN234" i="16"/>
  <c r="AM234" i="16"/>
  <c r="AL234" i="16"/>
  <c r="AK234" i="16"/>
  <c r="AJ234" i="16"/>
  <c r="AI234" i="16"/>
  <c r="AH234" i="16"/>
  <c r="AG234" i="16"/>
  <c r="AF234" i="16"/>
  <c r="AE234" i="16"/>
  <c r="AD234" i="16"/>
  <c r="AC234" i="16"/>
  <c r="AB234" i="16"/>
  <c r="AA234" i="16"/>
  <c r="Z234" i="16"/>
  <c r="AV230" i="16"/>
  <c r="AU230" i="16"/>
  <c r="AT230" i="16"/>
  <c r="AS230" i="16"/>
  <c r="AR230" i="16"/>
  <c r="AQ230" i="16"/>
  <c r="AP230" i="16"/>
  <c r="AO230" i="16"/>
  <c r="AN230" i="16"/>
  <c r="AM230" i="16"/>
  <c r="AL230" i="16"/>
  <c r="AK230" i="16"/>
  <c r="AJ230" i="16"/>
  <c r="AI230" i="16"/>
  <c r="AH230" i="16"/>
  <c r="AG230" i="16"/>
  <c r="AF230" i="16"/>
  <c r="AE230" i="16"/>
  <c r="AD230" i="16"/>
  <c r="AC230" i="16"/>
  <c r="AB230" i="16"/>
  <c r="AA230" i="16"/>
  <c r="Z230" i="16"/>
  <c r="AV212" i="16"/>
  <c r="AU212" i="16"/>
  <c r="AT212" i="16"/>
  <c r="AS212" i="16"/>
  <c r="AR212" i="16"/>
  <c r="AQ212" i="16"/>
  <c r="AP212" i="16"/>
  <c r="AO212" i="16"/>
  <c r="AN212" i="16"/>
  <c r="AM212" i="16"/>
  <c r="AL212" i="16"/>
  <c r="AK212" i="16"/>
  <c r="AJ212" i="16"/>
  <c r="AI212" i="16"/>
  <c r="AH212" i="16"/>
  <c r="AG212" i="16"/>
  <c r="AF212" i="16"/>
  <c r="AE212" i="16"/>
  <c r="AD212" i="16"/>
  <c r="AC212" i="16"/>
  <c r="AB212" i="16"/>
  <c r="AA212" i="16"/>
  <c r="Z212" i="16"/>
  <c r="AV208" i="16"/>
  <c r="AU208" i="16"/>
  <c r="AT208" i="16"/>
  <c r="AS208" i="16"/>
  <c r="AR208" i="16"/>
  <c r="AQ208" i="16"/>
  <c r="AP208" i="16"/>
  <c r="AO208" i="16"/>
  <c r="AN208" i="16"/>
  <c r="AM208" i="16"/>
  <c r="AL208" i="16"/>
  <c r="AK208" i="16"/>
  <c r="AJ208" i="16"/>
  <c r="AI208" i="16"/>
  <c r="AH208" i="16"/>
  <c r="AG208" i="16"/>
  <c r="AF208" i="16"/>
  <c r="AE208" i="16"/>
  <c r="AD208" i="16"/>
  <c r="AC208" i="16"/>
  <c r="AB208" i="16"/>
  <c r="AA208" i="16"/>
  <c r="Z208" i="16"/>
  <c r="AV190" i="16"/>
  <c r="AU190" i="16"/>
  <c r="AT190" i="16"/>
  <c r="AS190" i="16"/>
  <c r="AR190" i="16"/>
  <c r="AQ190" i="16"/>
  <c r="AP190" i="16"/>
  <c r="AO190" i="16"/>
  <c r="AN190" i="16"/>
  <c r="AM190" i="16"/>
  <c r="AL190" i="16"/>
  <c r="AK190" i="16"/>
  <c r="AJ190" i="16"/>
  <c r="AI190" i="16"/>
  <c r="AH190" i="16"/>
  <c r="AG190" i="16"/>
  <c r="AF190" i="16"/>
  <c r="AE190" i="16"/>
  <c r="AD190" i="16"/>
  <c r="AC190" i="16"/>
  <c r="AB190" i="16"/>
  <c r="AA190" i="16"/>
  <c r="Z190" i="16"/>
  <c r="AV186" i="16"/>
  <c r="AU186" i="16"/>
  <c r="AT186" i="16"/>
  <c r="AS186" i="16"/>
  <c r="AR186" i="16"/>
  <c r="AQ186" i="16"/>
  <c r="AP186" i="16"/>
  <c r="AO186" i="16"/>
  <c r="AN186" i="16"/>
  <c r="AM186" i="16"/>
  <c r="AL186" i="16"/>
  <c r="AK186" i="16"/>
  <c r="AJ186" i="16"/>
  <c r="AI186" i="16"/>
  <c r="AH186" i="16"/>
  <c r="AG186" i="16"/>
  <c r="AF186" i="16"/>
  <c r="AE186" i="16"/>
  <c r="AD186" i="16"/>
  <c r="AC186" i="16"/>
  <c r="AB186" i="16"/>
  <c r="AA186" i="16"/>
  <c r="Z186" i="16"/>
  <c r="AV168" i="16"/>
  <c r="AU168" i="16"/>
  <c r="AT168" i="16"/>
  <c r="AS168" i="16"/>
  <c r="AR168" i="16"/>
  <c r="AQ168" i="16"/>
  <c r="AP168" i="16"/>
  <c r="AO168" i="16"/>
  <c r="AN168" i="16"/>
  <c r="AM168" i="16"/>
  <c r="AL168" i="16"/>
  <c r="AK168" i="16"/>
  <c r="AJ168" i="16"/>
  <c r="AI168" i="16"/>
  <c r="AH168" i="16"/>
  <c r="AG168" i="16"/>
  <c r="AF168" i="16"/>
  <c r="AE168" i="16"/>
  <c r="AD168" i="16"/>
  <c r="AC168" i="16"/>
  <c r="AB168" i="16"/>
  <c r="AA168" i="16"/>
  <c r="Z168" i="16"/>
  <c r="AV164" i="16"/>
  <c r="AU164" i="16"/>
  <c r="AT164" i="16"/>
  <c r="AS164" i="16"/>
  <c r="AR164" i="16"/>
  <c r="AQ164" i="16"/>
  <c r="AP164" i="16"/>
  <c r="AO164" i="16"/>
  <c r="AN164" i="16"/>
  <c r="AM164" i="16"/>
  <c r="AL164" i="16"/>
  <c r="AK164" i="16"/>
  <c r="AJ164" i="16"/>
  <c r="AI164" i="16"/>
  <c r="AH164" i="16"/>
  <c r="AG164" i="16"/>
  <c r="AF164" i="16"/>
  <c r="AE164" i="16"/>
  <c r="AD164" i="16"/>
  <c r="AC164" i="16"/>
  <c r="AB164" i="16"/>
  <c r="AA164" i="16"/>
  <c r="Z164" i="16"/>
  <c r="AV146" i="16"/>
  <c r="AU146" i="16"/>
  <c r="AT146" i="16"/>
  <c r="AS146" i="16"/>
  <c r="AR146" i="16"/>
  <c r="AQ146" i="16"/>
  <c r="AP146" i="16"/>
  <c r="AO146" i="16"/>
  <c r="AN146" i="16"/>
  <c r="AM146" i="16"/>
  <c r="AL146" i="16"/>
  <c r="AK146" i="16"/>
  <c r="AJ146" i="16"/>
  <c r="AI146" i="16"/>
  <c r="AH146" i="16"/>
  <c r="AG146" i="16"/>
  <c r="AF146" i="16"/>
  <c r="AE146" i="16"/>
  <c r="AD146" i="16"/>
  <c r="AC146" i="16"/>
  <c r="AB146" i="16"/>
  <c r="AA146" i="16"/>
  <c r="Z146" i="16"/>
  <c r="AV142" i="16"/>
  <c r="AU142" i="16"/>
  <c r="AT142" i="16"/>
  <c r="AS142" i="16"/>
  <c r="AR142" i="16"/>
  <c r="AQ142" i="16"/>
  <c r="AP142" i="16"/>
  <c r="AO142" i="16"/>
  <c r="AN142" i="16"/>
  <c r="AM142" i="16"/>
  <c r="AL142" i="16"/>
  <c r="AK142" i="16"/>
  <c r="AJ142" i="16"/>
  <c r="AI142" i="16"/>
  <c r="AH142" i="16"/>
  <c r="AG142" i="16"/>
  <c r="AF142" i="16"/>
  <c r="AE142" i="16"/>
  <c r="AD142" i="16"/>
  <c r="AC142" i="16"/>
  <c r="AB142" i="16"/>
  <c r="AA142" i="16"/>
  <c r="Z142" i="16"/>
  <c r="AV124" i="16"/>
  <c r="AU124" i="16"/>
  <c r="AT124" i="16"/>
  <c r="AS124" i="16"/>
  <c r="AR124" i="16"/>
  <c r="AQ124" i="16"/>
  <c r="AP124" i="16"/>
  <c r="AO124" i="16"/>
  <c r="AN124" i="16"/>
  <c r="AM124" i="16"/>
  <c r="AL124" i="16"/>
  <c r="AK124" i="16"/>
  <c r="AJ124" i="16"/>
  <c r="AI124" i="16"/>
  <c r="AH124" i="16"/>
  <c r="AG124" i="16"/>
  <c r="AF124" i="16"/>
  <c r="AE124" i="16"/>
  <c r="AD124" i="16"/>
  <c r="AC124" i="16"/>
  <c r="AB124" i="16"/>
  <c r="AA124" i="16"/>
  <c r="Z124" i="16"/>
  <c r="AV120" i="16"/>
  <c r="AU120" i="16"/>
  <c r="AT120" i="16"/>
  <c r="AS120" i="16"/>
  <c r="AR120" i="16"/>
  <c r="AQ120" i="16"/>
  <c r="AP120" i="16"/>
  <c r="AO120" i="16"/>
  <c r="AN120" i="16"/>
  <c r="AM120" i="16"/>
  <c r="AL120" i="16"/>
  <c r="AK120" i="16"/>
  <c r="AJ120" i="16"/>
  <c r="AI120" i="16"/>
  <c r="AH120" i="16"/>
  <c r="AG120" i="16"/>
  <c r="AF120" i="16"/>
  <c r="AE120" i="16"/>
  <c r="AD120" i="16"/>
  <c r="AC120" i="16"/>
  <c r="AB120" i="16"/>
  <c r="AA120" i="16"/>
  <c r="Z120" i="16"/>
  <c r="AV102" i="16"/>
  <c r="AU102" i="16"/>
  <c r="AT102" i="16"/>
  <c r="AS102" i="16"/>
  <c r="AR102" i="16"/>
  <c r="AQ102" i="16"/>
  <c r="AP102" i="16"/>
  <c r="AO102" i="16"/>
  <c r="AN102" i="16"/>
  <c r="AM102" i="16"/>
  <c r="AL102" i="16"/>
  <c r="AK102" i="16"/>
  <c r="AJ102" i="16"/>
  <c r="AI102" i="16"/>
  <c r="AH102" i="16"/>
  <c r="AG102" i="16"/>
  <c r="AF102" i="16"/>
  <c r="AE102" i="16"/>
  <c r="AD102" i="16"/>
  <c r="AC102" i="16"/>
  <c r="AB102" i="16"/>
  <c r="AA102" i="16"/>
  <c r="Z102" i="16"/>
  <c r="AV98" i="16"/>
  <c r="AU98" i="16"/>
  <c r="AT98" i="16"/>
  <c r="AS98" i="16"/>
  <c r="AR98" i="16"/>
  <c r="AQ98" i="16"/>
  <c r="AP98" i="16"/>
  <c r="AO98" i="16"/>
  <c r="AN98" i="16"/>
  <c r="AM98" i="16"/>
  <c r="AL98" i="16"/>
  <c r="AK98" i="16"/>
  <c r="AJ98" i="16"/>
  <c r="AI98" i="16"/>
  <c r="AH98" i="16"/>
  <c r="AG98" i="16"/>
  <c r="AF98" i="16"/>
  <c r="AE98" i="16"/>
  <c r="AD98" i="16"/>
  <c r="AC98" i="16"/>
  <c r="AB98" i="16"/>
  <c r="AA98" i="16"/>
  <c r="Z98" i="16"/>
  <c r="AV80" i="16"/>
  <c r="AU80" i="16"/>
  <c r="AT80" i="16"/>
  <c r="AS80" i="16"/>
  <c r="AR80" i="16"/>
  <c r="AQ80" i="16"/>
  <c r="AP80" i="16"/>
  <c r="AO80" i="16"/>
  <c r="AN80" i="16"/>
  <c r="AM80" i="16"/>
  <c r="AL80" i="16"/>
  <c r="AK80" i="16"/>
  <c r="AJ80" i="16"/>
  <c r="AI80" i="16"/>
  <c r="AH80" i="16"/>
  <c r="AG80" i="16"/>
  <c r="AF80" i="16"/>
  <c r="AE80" i="16"/>
  <c r="AD80" i="16"/>
  <c r="AC80" i="16"/>
  <c r="AB80" i="16"/>
  <c r="AA80" i="16"/>
  <c r="Z80" i="16"/>
  <c r="AV76" i="16"/>
  <c r="AU76" i="16"/>
  <c r="AT76" i="16"/>
  <c r="AS76" i="16"/>
  <c r="AR76" i="16"/>
  <c r="AQ76" i="16"/>
  <c r="AP76" i="16"/>
  <c r="AO76" i="16"/>
  <c r="AN76" i="16"/>
  <c r="AM76" i="16"/>
  <c r="AL76" i="16"/>
  <c r="AK76" i="16"/>
  <c r="AJ76" i="16"/>
  <c r="AI76" i="16"/>
  <c r="AH76" i="16"/>
  <c r="AG76" i="16"/>
  <c r="AF76" i="16"/>
  <c r="AE76" i="16"/>
  <c r="AD76" i="16"/>
  <c r="AC76" i="16"/>
  <c r="AB76" i="16"/>
  <c r="AA76" i="16"/>
  <c r="Z76" i="16"/>
  <c r="AV58" i="16"/>
  <c r="AU58" i="16"/>
  <c r="AT58" i="16"/>
  <c r="AS58" i="16"/>
  <c r="AR58" i="16"/>
  <c r="AQ58" i="16"/>
  <c r="AP58" i="16"/>
  <c r="AO58" i="16"/>
  <c r="AN58" i="16"/>
  <c r="AM58" i="16"/>
  <c r="AL58" i="16"/>
  <c r="AK58" i="16"/>
  <c r="AJ58" i="16"/>
  <c r="AI58" i="16"/>
  <c r="AH58" i="16"/>
  <c r="AG58" i="16"/>
  <c r="AF58" i="16"/>
  <c r="AE58" i="16"/>
  <c r="AD58" i="16"/>
  <c r="AC58" i="16"/>
  <c r="AB58" i="16"/>
  <c r="AA58" i="16"/>
  <c r="Z58" i="16"/>
  <c r="AV54" i="16"/>
  <c r="AU54" i="16"/>
  <c r="AT54" i="16"/>
  <c r="AS54" i="16"/>
  <c r="AR54" i="16"/>
  <c r="AQ54" i="16"/>
  <c r="AP54" i="16"/>
  <c r="AO54" i="16"/>
  <c r="AN54" i="16"/>
  <c r="AM54" i="16"/>
  <c r="AL54" i="16"/>
  <c r="AK54" i="16"/>
  <c r="AJ54" i="16"/>
  <c r="AI54" i="16"/>
  <c r="AH54" i="16"/>
  <c r="AG54" i="16"/>
  <c r="AF54" i="16"/>
  <c r="AE54" i="16"/>
  <c r="AD54" i="16"/>
  <c r="AC54" i="16"/>
  <c r="AB54" i="16"/>
  <c r="AA54" i="16"/>
  <c r="Z54" i="16"/>
  <c r="AV36" i="16"/>
  <c r="AU36" i="16"/>
  <c r="AT36" i="16"/>
  <c r="AS36" i="16"/>
  <c r="AR36" i="16"/>
  <c r="AQ36" i="16"/>
  <c r="AP36" i="16"/>
  <c r="AO36" i="16"/>
  <c r="AN36" i="16"/>
  <c r="AM36" i="16"/>
  <c r="AL36" i="16"/>
  <c r="AK36" i="16"/>
  <c r="AJ36" i="16"/>
  <c r="AI36" i="16"/>
  <c r="AH36" i="16"/>
  <c r="AG36" i="16"/>
  <c r="AF36" i="16"/>
  <c r="AE36" i="16"/>
  <c r="AD36" i="16"/>
  <c r="AC36" i="16"/>
  <c r="AB36" i="16"/>
  <c r="AA36" i="16"/>
  <c r="Z36" i="16"/>
  <c r="AV32" i="16"/>
  <c r="AU32" i="16"/>
  <c r="AT32" i="16"/>
  <c r="AS32" i="16"/>
  <c r="AR32" i="16"/>
  <c r="AQ32" i="16"/>
  <c r="AP32" i="16"/>
  <c r="AO32" i="16"/>
  <c r="AN32" i="16"/>
  <c r="AM32" i="16"/>
  <c r="AL32" i="16"/>
  <c r="AK32" i="16"/>
  <c r="AJ32" i="16"/>
  <c r="AI32" i="16"/>
  <c r="AH32" i="16"/>
  <c r="AG32" i="16"/>
  <c r="AF32" i="16"/>
  <c r="AE32" i="16"/>
  <c r="AD32" i="16"/>
  <c r="AC32" i="16"/>
  <c r="AB32" i="16"/>
  <c r="AA32" i="16"/>
  <c r="Z32" i="16"/>
  <c r="AV13" i="16"/>
  <c r="AU13" i="16"/>
  <c r="AT13" i="16"/>
  <c r="AS13" i="16"/>
  <c r="AR13" i="16"/>
  <c r="AQ13" i="16"/>
  <c r="AP13" i="16"/>
  <c r="AO13" i="16"/>
  <c r="AN13" i="16"/>
  <c r="AM13" i="16"/>
  <c r="AL13" i="16"/>
  <c r="AK13" i="16"/>
  <c r="AJ13" i="16"/>
  <c r="AI13" i="16"/>
  <c r="AH13" i="16"/>
  <c r="AG13" i="16"/>
  <c r="AF13" i="16"/>
  <c r="AE13" i="16"/>
  <c r="AD13" i="16"/>
  <c r="AC13" i="16"/>
  <c r="AB13" i="16"/>
  <c r="AA13" i="16"/>
  <c r="Z13" i="16"/>
  <c r="AV9" i="16"/>
  <c r="AU9" i="16"/>
  <c r="AT9" i="16"/>
  <c r="AS9" i="16"/>
  <c r="AR9" i="16"/>
  <c r="AQ9" i="16"/>
  <c r="AP9" i="16"/>
  <c r="AO9" i="16"/>
  <c r="AN9" i="16"/>
  <c r="AM9" i="16"/>
  <c r="AL9" i="16"/>
  <c r="AK9" i="16"/>
  <c r="AJ9" i="16"/>
  <c r="AI9" i="16"/>
  <c r="AH9" i="16"/>
  <c r="AG9" i="16"/>
  <c r="AF9" i="16"/>
  <c r="AE9" i="16"/>
  <c r="AD9" i="16"/>
  <c r="AC9" i="16"/>
  <c r="AB9" i="16"/>
  <c r="AA9" i="16"/>
  <c r="Z9" i="16"/>
  <c r="B231" i="16" l="1"/>
  <c r="Z13" i="15"/>
  <c r="AA13" i="15"/>
  <c r="AB13" i="15"/>
  <c r="AC13" i="15"/>
  <c r="AD13" i="15"/>
  <c r="AE13" i="15"/>
  <c r="AF13" i="15"/>
  <c r="AG13" i="15"/>
  <c r="AH13" i="15"/>
  <c r="AI13" i="15"/>
  <c r="AJ13" i="15"/>
  <c r="AK13" i="15"/>
  <c r="AL13" i="15"/>
  <c r="AM13" i="15"/>
  <c r="AN13" i="15"/>
  <c r="AO13" i="15"/>
  <c r="AP13" i="15"/>
  <c r="AQ13" i="15"/>
  <c r="AR13" i="15"/>
  <c r="AS13" i="15"/>
  <c r="AT13" i="15"/>
  <c r="AU13" i="15"/>
  <c r="AV13" i="15"/>
  <c r="Z9" i="15"/>
  <c r="AA9" i="15"/>
  <c r="AB9" i="15"/>
  <c r="AC9" i="15"/>
  <c r="AD9" i="15"/>
  <c r="AE9" i="15"/>
  <c r="AF9" i="15"/>
  <c r="AG9" i="15"/>
  <c r="AH9" i="15"/>
  <c r="AI9" i="15"/>
  <c r="AJ9" i="15"/>
  <c r="AK9" i="15"/>
  <c r="AL9" i="15"/>
  <c r="AM9" i="15"/>
  <c r="AN9" i="15"/>
  <c r="AO9" i="15"/>
  <c r="AP9" i="15"/>
  <c r="AQ9" i="15"/>
  <c r="AR9" i="15"/>
  <c r="AS9" i="15"/>
  <c r="AT9" i="15"/>
  <c r="AU9" i="15"/>
  <c r="AV9" i="15"/>
  <c r="B22" i="15"/>
  <c r="B18" i="15"/>
  <c r="B16" i="15"/>
  <c r="B14" i="15"/>
  <c r="B98" i="16" l="1"/>
  <c r="B274" i="16"/>
  <c r="B209" i="16"/>
  <c r="B385" i="16"/>
  <c r="B230" i="16"/>
  <c r="B406" i="16"/>
  <c r="B187" i="16"/>
  <c r="B363" i="16"/>
  <c r="B76" i="16"/>
  <c r="B208" i="16"/>
  <c r="B384" i="16"/>
  <c r="B341" i="16"/>
  <c r="B362" i="16"/>
  <c r="B252" i="16"/>
  <c r="B165" i="16"/>
  <c r="B143" i="16"/>
  <c r="B319" i="16"/>
  <c r="B164" i="16"/>
  <c r="B340" i="16"/>
  <c r="B121" i="16"/>
  <c r="B297" i="16"/>
  <c r="B142" i="16"/>
  <c r="B318" i="16"/>
  <c r="B99" i="16"/>
  <c r="B275" i="16"/>
  <c r="B407" i="16"/>
  <c r="B428" i="16"/>
  <c r="B296" i="16"/>
  <c r="B77" i="16"/>
  <c r="B253" i="16"/>
  <c r="B429" i="16"/>
  <c r="B54" i="16"/>
  <c r="B120" i="16"/>
  <c r="B186" i="16"/>
  <c r="Y432" i="16"/>
  <c r="X432" i="16"/>
  <c r="W432" i="16"/>
  <c r="V432" i="16"/>
  <c r="U432" i="16"/>
  <c r="T432" i="16"/>
  <c r="S432" i="16"/>
  <c r="R432" i="16"/>
  <c r="Q432" i="16"/>
  <c r="P432" i="16"/>
  <c r="O432" i="16"/>
  <c r="N432" i="16"/>
  <c r="M432" i="16"/>
  <c r="L432" i="16"/>
  <c r="K432" i="16"/>
  <c r="J432" i="16"/>
  <c r="I432" i="16"/>
  <c r="H432" i="16"/>
  <c r="G432" i="16"/>
  <c r="F432" i="16"/>
  <c r="E432" i="16"/>
  <c r="D432" i="16"/>
  <c r="Y428" i="16"/>
  <c r="X428" i="16"/>
  <c r="W428" i="16"/>
  <c r="V428" i="16"/>
  <c r="U428" i="16"/>
  <c r="T428" i="16"/>
  <c r="S428" i="16"/>
  <c r="R428" i="16"/>
  <c r="Q428" i="16"/>
  <c r="P428" i="16"/>
  <c r="O428" i="16"/>
  <c r="N428" i="16"/>
  <c r="M428" i="16"/>
  <c r="L428" i="16"/>
  <c r="K428" i="16"/>
  <c r="J428" i="16"/>
  <c r="I428" i="16"/>
  <c r="H428" i="16"/>
  <c r="G428" i="16"/>
  <c r="F428" i="16"/>
  <c r="E428" i="16"/>
  <c r="D428" i="16"/>
  <c r="B422" i="16"/>
  <c r="Y410" i="16"/>
  <c r="X410" i="16"/>
  <c r="W410" i="16"/>
  <c r="V410" i="16"/>
  <c r="U410" i="16"/>
  <c r="T410" i="16"/>
  <c r="S410" i="16"/>
  <c r="R410" i="16"/>
  <c r="Q410" i="16"/>
  <c r="P410" i="16"/>
  <c r="O410" i="16"/>
  <c r="N410" i="16"/>
  <c r="M410" i="16"/>
  <c r="L410" i="16"/>
  <c r="K410" i="16"/>
  <c r="J410" i="16"/>
  <c r="I410" i="16"/>
  <c r="H410" i="16"/>
  <c r="G410" i="16"/>
  <c r="F410" i="16"/>
  <c r="E410" i="16"/>
  <c r="D410" i="16"/>
  <c r="Y406" i="16"/>
  <c r="X406" i="16"/>
  <c r="W406" i="16"/>
  <c r="V406" i="16"/>
  <c r="U406" i="16"/>
  <c r="T406" i="16"/>
  <c r="S406" i="16"/>
  <c r="R406" i="16"/>
  <c r="Q406" i="16"/>
  <c r="P406" i="16"/>
  <c r="O406" i="16"/>
  <c r="N406" i="16"/>
  <c r="M406" i="16"/>
  <c r="L406" i="16"/>
  <c r="K406" i="16"/>
  <c r="J406" i="16"/>
  <c r="I406" i="16"/>
  <c r="H406" i="16"/>
  <c r="G406" i="16"/>
  <c r="F406" i="16"/>
  <c r="E406" i="16"/>
  <c r="D406" i="16"/>
  <c r="B400" i="16"/>
  <c r="Y388" i="16"/>
  <c r="X388" i="16"/>
  <c r="W388" i="16"/>
  <c r="V388" i="16"/>
  <c r="U388" i="16"/>
  <c r="T388" i="16"/>
  <c r="S388" i="16"/>
  <c r="R388" i="16"/>
  <c r="Q388" i="16"/>
  <c r="P388" i="16"/>
  <c r="O388" i="16"/>
  <c r="N388" i="16"/>
  <c r="M388" i="16"/>
  <c r="L388" i="16"/>
  <c r="K388" i="16"/>
  <c r="J388" i="16"/>
  <c r="I388" i="16"/>
  <c r="H388" i="16"/>
  <c r="G388" i="16"/>
  <c r="F388" i="16"/>
  <c r="E388" i="16"/>
  <c r="D388" i="16"/>
  <c r="Y384" i="16"/>
  <c r="X384" i="16"/>
  <c r="W384" i="16"/>
  <c r="V384" i="16"/>
  <c r="U384" i="16"/>
  <c r="T384" i="16"/>
  <c r="S384" i="16"/>
  <c r="R384" i="16"/>
  <c r="Q384" i="16"/>
  <c r="P384" i="16"/>
  <c r="O384" i="16"/>
  <c r="N384" i="16"/>
  <c r="M384" i="16"/>
  <c r="L384" i="16"/>
  <c r="K384" i="16"/>
  <c r="J384" i="16"/>
  <c r="I384" i="16"/>
  <c r="H384" i="16"/>
  <c r="G384" i="16"/>
  <c r="F384" i="16"/>
  <c r="E384" i="16"/>
  <c r="D384" i="16"/>
  <c r="B378" i="16"/>
  <c r="Y366" i="16"/>
  <c r="X366" i="16"/>
  <c r="W366" i="16"/>
  <c r="V366" i="16"/>
  <c r="U366" i="16"/>
  <c r="T366" i="16"/>
  <c r="S366" i="16"/>
  <c r="R366" i="16"/>
  <c r="Q366" i="16"/>
  <c r="P366" i="16"/>
  <c r="O366" i="16"/>
  <c r="N366" i="16"/>
  <c r="M366" i="16"/>
  <c r="L366" i="16"/>
  <c r="K366" i="16"/>
  <c r="J366" i="16"/>
  <c r="I366" i="16"/>
  <c r="H366" i="16"/>
  <c r="G366" i="16"/>
  <c r="F366" i="16"/>
  <c r="E366" i="16"/>
  <c r="D366" i="16"/>
  <c r="Y362" i="16"/>
  <c r="X362" i="16"/>
  <c r="W362" i="16"/>
  <c r="V362" i="16"/>
  <c r="U362" i="16"/>
  <c r="T362" i="16"/>
  <c r="S362" i="16"/>
  <c r="R362" i="16"/>
  <c r="Q362" i="16"/>
  <c r="P362" i="16"/>
  <c r="O362" i="16"/>
  <c r="N362" i="16"/>
  <c r="M362" i="16"/>
  <c r="L362" i="16"/>
  <c r="K362" i="16"/>
  <c r="J362" i="16"/>
  <c r="I362" i="16"/>
  <c r="H362" i="16"/>
  <c r="G362" i="16"/>
  <c r="F362" i="16"/>
  <c r="E362" i="16"/>
  <c r="D362" i="16"/>
  <c r="B356" i="16"/>
  <c r="Y344" i="16"/>
  <c r="X344" i="16"/>
  <c r="W344" i="16"/>
  <c r="V344" i="16"/>
  <c r="U344" i="16"/>
  <c r="T344" i="16"/>
  <c r="S344" i="16"/>
  <c r="R344" i="16"/>
  <c r="Q344" i="16"/>
  <c r="P344" i="16"/>
  <c r="O344" i="16"/>
  <c r="N344" i="16"/>
  <c r="M344" i="16"/>
  <c r="L344" i="16"/>
  <c r="K344" i="16"/>
  <c r="J344" i="16"/>
  <c r="I344" i="16"/>
  <c r="H344" i="16"/>
  <c r="G344" i="16"/>
  <c r="F344" i="16"/>
  <c r="E344" i="16"/>
  <c r="D344" i="16"/>
  <c r="Y340" i="16"/>
  <c r="X340" i="16"/>
  <c r="W340" i="16"/>
  <c r="V340" i="16"/>
  <c r="U340" i="16"/>
  <c r="T340" i="16"/>
  <c r="S340" i="16"/>
  <c r="R340" i="16"/>
  <c r="Q340" i="16"/>
  <c r="P340" i="16"/>
  <c r="O340" i="16"/>
  <c r="N340" i="16"/>
  <c r="M340" i="16"/>
  <c r="L340" i="16"/>
  <c r="K340" i="16"/>
  <c r="J340" i="16"/>
  <c r="I340" i="16"/>
  <c r="H340" i="16"/>
  <c r="G340" i="16"/>
  <c r="F340" i="16"/>
  <c r="E340" i="16"/>
  <c r="D340" i="16"/>
  <c r="B334" i="16"/>
  <c r="Y322" i="16"/>
  <c r="X322" i="16"/>
  <c r="W322" i="16"/>
  <c r="V322" i="16"/>
  <c r="U322" i="16"/>
  <c r="T322" i="16"/>
  <c r="S322" i="16"/>
  <c r="R322" i="16"/>
  <c r="Q322" i="16"/>
  <c r="P322" i="16"/>
  <c r="O322" i="16"/>
  <c r="N322" i="16"/>
  <c r="M322" i="16"/>
  <c r="L322" i="16"/>
  <c r="K322" i="16"/>
  <c r="J322" i="16"/>
  <c r="I322" i="16"/>
  <c r="H322" i="16"/>
  <c r="G322" i="16"/>
  <c r="F322" i="16"/>
  <c r="E322" i="16"/>
  <c r="D322" i="16"/>
  <c r="Y318" i="16"/>
  <c r="X318" i="16"/>
  <c r="W318" i="16"/>
  <c r="V318" i="16"/>
  <c r="U318" i="16"/>
  <c r="T318" i="16"/>
  <c r="S318" i="16"/>
  <c r="R318" i="16"/>
  <c r="Q318" i="16"/>
  <c r="P318" i="16"/>
  <c r="O318" i="16"/>
  <c r="N318" i="16"/>
  <c r="M318" i="16"/>
  <c r="L318" i="16"/>
  <c r="K318" i="16"/>
  <c r="J318" i="16"/>
  <c r="I318" i="16"/>
  <c r="H318" i="16"/>
  <c r="G318" i="16"/>
  <c r="F318" i="16"/>
  <c r="E318" i="16"/>
  <c r="D318" i="16"/>
  <c r="B312" i="16"/>
  <c r="Y300" i="16"/>
  <c r="X300" i="16"/>
  <c r="W300" i="16"/>
  <c r="V300" i="16"/>
  <c r="U300" i="16"/>
  <c r="T300" i="16"/>
  <c r="S300" i="16"/>
  <c r="R300" i="16"/>
  <c r="Q300" i="16"/>
  <c r="P300" i="16"/>
  <c r="O300" i="16"/>
  <c r="N300" i="16"/>
  <c r="M300" i="16"/>
  <c r="L300" i="16"/>
  <c r="K300" i="16"/>
  <c r="J300" i="16"/>
  <c r="I300" i="16"/>
  <c r="H300" i="16"/>
  <c r="G300" i="16"/>
  <c r="F300" i="16"/>
  <c r="E300" i="16"/>
  <c r="D300" i="16"/>
  <c r="Y296" i="16"/>
  <c r="X296" i="16"/>
  <c r="W296" i="16"/>
  <c r="V296" i="16"/>
  <c r="U296" i="16"/>
  <c r="T296" i="16"/>
  <c r="S296" i="16"/>
  <c r="R296" i="16"/>
  <c r="Q296" i="16"/>
  <c r="P296" i="16"/>
  <c r="O296" i="16"/>
  <c r="N296" i="16"/>
  <c r="M296" i="16"/>
  <c r="L296" i="16"/>
  <c r="K296" i="16"/>
  <c r="J296" i="16"/>
  <c r="I296" i="16"/>
  <c r="H296" i="16"/>
  <c r="G296" i="16"/>
  <c r="F296" i="16"/>
  <c r="E296" i="16"/>
  <c r="D296" i="16"/>
  <c r="B290" i="16"/>
  <c r="Y278" i="16"/>
  <c r="X278" i="16"/>
  <c r="W278" i="16"/>
  <c r="V278" i="16"/>
  <c r="U278" i="16"/>
  <c r="T278" i="16"/>
  <c r="S278" i="16"/>
  <c r="R278" i="16"/>
  <c r="Q278" i="16"/>
  <c r="P278" i="16"/>
  <c r="O278" i="16"/>
  <c r="N278" i="16"/>
  <c r="M278" i="16"/>
  <c r="L278" i="16"/>
  <c r="K278" i="16"/>
  <c r="J278" i="16"/>
  <c r="I278" i="16"/>
  <c r="H278" i="16"/>
  <c r="G278" i="16"/>
  <c r="F278" i="16"/>
  <c r="E278" i="16"/>
  <c r="D278" i="16"/>
  <c r="Y274" i="16"/>
  <c r="X274" i="16"/>
  <c r="W274" i="16"/>
  <c r="V274" i="16"/>
  <c r="U274" i="16"/>
  <c r="T274" i="16"/>
  <c r="S274" i="16"/>
  <c r="R274" i="16"/>
  <c r="Q274" i="16"/>
  <c r="P274" i="16"/>
  <c r="O274" i="16"/>
  <c r="N274" i="16"/>
  <c r="M274" i="16"/>
  <c r="L274" i="16"/>
  <c r="K274" i="16"/>
  <c r="J274" i="16"/>
  <c r="I274" i="16"/>
  <c r="H274" i="16"/>
  <c r="G274" i="16"/>
  <c r="F274" i="16"/>
  <c r="E274" i="16"/>
  <c r="D274" i="16"/>
  <c r="B268" i="16"/>
  <c r="Y256" i="16"/>
  <c r="X256" i="16"/>
  <c r="W256" i="16"/>
  <c r="V256" i="16"/>
  <c r="U256" i="16"/>
  <c r="T256" i="16"/>
  <c r="S256" i="16"/>
  <c r="R256" i="16"/>
  <c r="Q256" i="16"/>
  <c r="P256" i="16"/>
  <c r="O256" i="16"/>
  <c r="N256" i="16"/>
  <c r="M256" i="16"/>
  <c r="L256" i="16"/>
  <c r="K256" i="16"/>
  <c r="J256" i="16"/>
  <c r="I256" i="16"/>
  <c r="H256" i="16"/>
  <c r="G256" i="16"/>
  <c r="F256" i="16"/>
  <c r="E256" i="16"/>
  <c r="D256" i="16"/>
  <c r="Y252" i="16"/>
  <c r="X252" i="16"/>
  <c r="W252" i="16"/>
  <c r="V252" i="16"/>
  <c r="U252" i="16"/>
  <c r="T252" i="16"/>
  <c r="S252" i="16"/>
  <c r="R252" i="16"/>
  <c r="Q252" i="16"/>
  <c r="P252" i="16"/>
  <c r="O252" i="16"/>
  <c r="N252" i="16"/>
  <c r="M252" i="16"/>
  <c r="L252" i="16"/>
  <c r="K252" i="16"/>
  <c r="J252" i="16"/>
  <c r="I252" i="16"/>
  <c r="H252" i="16"/>
  <c r="G252" i="16"/>
  <c r="F252" i="16"/>
  <c r="E252" i="16"/>
  <c r="D252" i="16"/>
  <c r="B246" i="16"/>
  <c r="Y234" i="16"/>
  <c r="X234" i="16"/>
  <c r="W234" i="16"/>
  <c r="V234" i="16"/>
  <c r="U234" i="16"/>
  <c r="T234" i="16"/>
  <c r="S234" i="16"/>
  <c r="R234" i="16"/>
  <c r="Q234" i="16"/>
  <c r="P234" i="16"/>
  <c r="O234" i="16"/>
  <c r="N234" i="16"/>
  <c r="M234" i="16"/>
  <c r="L234" i="16"/>
  <c r="K234" i="16"/>
  <c r="J234" i="16"/>
  <c r="I234" i="16"/>
  <c r="H234" i="16"/>
  <c r="G234" i="16"/>
  <c r="F234" i="16"/>
  <c r="E234" i="16"/>
  <c r="D234" i="16"/>
  <c r="Y230" i="16"/>
  <c r="X230" i="16"/>
  <c r="W230" i="16"/>
  <c r="V230" i="16"/>
  <c r="U230" i="16"/>
  <c r="T230" i="16"/>
  <c r="S230" i="16"/>
  <c r="R230" i="16"/>
  <c r="Q230" i="16"/>
  <c r="P230" i="16"/>
  <c r="O230" i="16"/>
  <c r="N230" i="16"/>
  <c r="M230" i="16"/>
  <c r="L230" i="16"/>
  <c r="K230" i="16"/>
  <c r="J230" i="16"/>
  <c r="I230" i="16"/>
  <c r="H230" i="16"/>
  <c r="G230" i="16"/>
  <c r="F230" i="16"/>
  <c r="E230" i="16"/>
  <c r="D230" i="16"/>
  <c r="B224" i="16"/>
  <c r="Y212" i="16"/>
  <c r="X212" i="16"/>
  <c r="W212" i="16"/>
  <c r="V212" i="16"/>
  <c r="U212" i="16"/>
  <c r="T212" i="16"/>
  <c r="S212" i="16"/>
  <c r="R212" i="16"/>
  <c r="Q212" i="16"/>
  <c r="P212" i="16"/>
  <c r="O212" i="16"/>
  <c r="N212" i="16"/>
  <c r="M212" i="16"/>
  <c r="L212" i="16"/>
  <c r="K212" i="16"/>
  <c r="J212" i="16"/>
  <c r="I212" i="16"/>
  <c r="H212" i="16"/>
  <c r="G212" i="16"/>
  <c r="F212" i="16"/>
  <c r="E212" i="16"/>
  <c r="D212" i="16"/>
  <c r="Y208" i="16"/>
  <c r="X208" i="16"/>
  <c r="W208" i="16"/>
  <c r="V208" i="16"/>
  <c r="U208" i="16"/>
  <c r="T208" i="16"/>
  <c r="S208" i="16"/>
  <c r="R208" i="16"/>
  <c r="Q208" i="16"/>
  <c r="P208" i="16"/>
  <c r="O208" i="16"/>
  <c r="N208" i="16"/>
  <c r="M208" i="16"/>
  <c r="L208" i="16"/>
  <c r="K208" i="16"/>
  <c r="J208" i="16"/>
  <c r="I208" i="16"/>
  <c r="H208" i="16"/>
  <c r="G208" i="16"/>
  <c r="F208" i="16"/>
  <c r="E208" i="16"/>
  <c r="D208" i="16"/>
  <c r="B202" i="16"/>
  <c r="Y190" i="16"/>
  <c r="X190" i="16"/>
  <c r="W190" i="16"/>
  <c r="V190" i="16"/>
  <c r="U190" i="16"/>
  <c r="T190" i="16"/>
  <c r="S190" i="16"/>
  <c r="R190" i="16"/>
  <c r="Q190" i="16"/>
  <c r="P190" i="16"/>
  <c r="O190" i="16"/>
  <c r="N190" i="16"/>
  <c r="M190" i="16"/>
  <c r="L190" i="16"/>
  <c r="K190" i="16"/>
  <c r="J190" i="16"/>
  <c r="I190" i="16"/>
  <c r="H190" i="16"/>
  <c r="G190" i="16"/>
  <c r="F190" i="16"/>
  <c r="E190" i="16"/>
  <c r="D190" i="16"/>
  <c r="Y186" i="16"/>
  <c r="X186" i="16"/>
  <c r="W186" i="16"/>
  <c r="V186" i="16"/>
  <c r="U186" i="16"/>
  <c r="T186" i="16"/>
  <c r="S186" i="16"/>
  <c r="R186" i="16"/>
  <c r="Q186" i="16"/>
  <c r="P186" i="16"/>
  <c r="O186" i="16"/>
  <c r="N186" i="16"/>
  <c r="M186" i="16"/>
  <c r="L186" i="16"/>
  <c r="K186" i="16"/>
  <c r="J186" i="16"/>
  <c r="I186" i="16"/>
  <c r="H186" i="16"/>
  <c r="G186" i="16"/>
  <c r="F186" i="16"/>
  <c r="E186" i="16"/>
  <c r="D186" i="16"/>
  <c r="B180" i="16"/>
  <c r="Y168" i="16"/>
  <c r="X168" i="16"/>
  <c r="W168" i="16"/>
  <c r="V168" i="16"/>
  <c r="U168" i="16"/>
  <c r="T168" i="16"/>
  <c r="S168" i="16"/>
  <c r="R168" i="16"/>
  <c r="Q168" i="16"/>
  <c r="P168" i="16"/>
  <c r="O168" i="16"/>
  <c r="N168" i="16"/>
  <c r="M168" i="16"/>
  <c r="L168" i="16"/>
  <c r="K168" i="16"/>
  <c r="J168" i="16"/>
  <c r="I168" i="16"/>
  <c r="H168" i="16"/>
  <c r="G168" i="16"/>
  <c r="F168" i="16"/>
  <c r="E168" i="16"/>
  <c r="D168" i="16"/>
  <c r="Y164" i="16"/>
  <c r="X164" i="16"/>
  <c r="W164" i="16"/>
  <c r="V164" i="16"/>
  <c r="U164" i="16"/>
  <c r="T164" i="16"/>
  <c r="S164" i="16"/>
  <c r="R164" i="16"/>
  <c r="Q164" i="16"/>
  <c r="P164" i="16"/>
  <c r="O164" i="16"/>
  <c r="N164" i="16"/>
  <c r="M164" i="16"/>
  <c r="L164" i="16"/>
  <c r="K164" i="16"/>
  <c r="J164" i="16"/>
  <c r="I164" i="16"/>
  <c r="H164" i="16"/>
  <c r="G164" i="16"/>
  <c r="F164" i="16"/>
  <c r="E164" i="16"/>
  <c r="D164" i="16"/>
  <c r="B158" i="16"/>
  <c r="Y146" i="16"/>
  <c r="X146" i="16"/>
  <c r="W146" i="16"/>
  <c r="V146" i="16"/>
  <c r="U146" i="16"/>
  <c r="T146" i="16"/>
  <c r="S146" i="16"/>
  <c r="R146" i="16"/>
  <c r="Q146" i="16"/>
  <c r="P146" i="16"/>
  <c r="O146" i="16"/>
  <c r="N146" i="16"/>
  <c r="M146" i="16"/>
  <c r="L146" i="16"/>
  <c r="K146" i="16"/>
  <c r="J146" i="16"/>
  <c r="I146" i="16"/>
  <c r="H146" i="16"/>
  <c r="G146" i="16"/>
  <c r="F146" i="16"/>
  <c r="E146" i="16"/>
  <c r="D146" i="16"/>
  <c r="Y142" i="16"/>
  <c r="X142" i="16"/>
  <c r="W142" i="16"/>
  <c r="V142" i="16"/>
  <c r="U142" i="16"/>
  <c r="T142" i="16"/>
  <c r="S142" i="16"/>
  <c r="R142" i="16"/>
  <c r="Q142" i="16"/>
  <c r="P142" i="16"/>
  <c r="O142" i="16"/>
  <c r="N142" i="16"/>
  <c r="M142" i="16"/>
  <c r="L142" i="16"/>
  <c r="K142" i="16"/>
  <c r="J142" i="16"/>
  <c r="I142" i="16"/>
  <c r="H142" i="16"/>
  <c r="G142" i="16"/>
  <c r="F142" i="16"/>
  <c r="E142" i="16"/>
  <c r="D142" i="16"/>
  <c r="B136" i="16"/>
  <c r="Y124" i="16"/>
  <c r="X124" i="16"/>
  <c r="W124" i="16"/>
  <c r="V124" i="16"/>
  <c r="U124" i="16"/>
  <c r="T124" i="16"/>
  <c r="S124" i="16"/>
  <c r="R124" i="16"/>
  <c r="Q124" i="16"/>
  <c r="P124" i="16"/>
  <c r="O124" i="16"/>
  <c r="N124" i="16"/>
  <c r="M124" i="16"/>
  <c r="L124" i="16"/>
  <c r="K124" i="16"/>
  <c r="J124" i="16"/>
  <c r="I124" i="16"/>
  <c r="H124" i="16"/>
  <c r="G124" i="16"/>
  <c r="F124" i="16"/>
  <c r="E124" i="16"/>
  <c r="D124" i="16"/>
  <c r="Y120" i="16"/>
  <c r="X120" i="16"/>
  <c r="W120" i="16"/>
  <c r="V120" i="16"/>
  <c r="U120" i="16"/>
  <c r="T120" i="16"/>
  <c r="S120" i="16"/>
  <c r="R120" i="16"/>
  <c r="Q120" i="16"/>
  <c r="P120" i="16"/>
  <c r="O120" i="16"/>
  <c r="N120" i="16"/>
  <c r="M120" i="16"/>
  <c r="L120" i="16"/>
  <c r="K120" i="16"/>
  <c r="J120" i="16"/>
  <c r="I120" i="16"/>
  <c r="H120" i="16"/>
  <c r="G120" i="16"/>
  <c r="F120" i="16"/>
  <c r="E120" i="16"/>
  <c r="D120" i="16"/>
  <c r="B114" i="16"/>
  <c r="Y102" i="16"/>
  <c r="X102" i="16"/>
  <c r="W102" i="16"/>
  <c r="V102" i="16"/>
  <c r="U102" i="16"/>
  <c r="T102" i="16"/>
  <c r="S102" i="16"/>
  <c r="R102" i="16"/>
  <c r="Q102" i="16"/>
  <c r="P102" i="16"/>
  <c r="O102" i="16"/>
  <c r="N102" i="16"/>
  <c r="M102" i="16"/>
  <c r="L102" i="16"/>
  <c r="K102" i="16"/>
  <c r="J102" i="16"/>
  <c r="I102" i="16"/>
  <c r="H102" i="16"/>
  <c r="G102" i="16"/>
  <c r="F102" i="16"/>
  <c r="E102" i="16"/>
  <c r="D102" i="16"/>
  <c r="Y98" i="16"/>
  <c r="X98" i="16"/>
  <c r="W98" i="16"/>
  <c r="V98" i="16"/>
  <c r="U98" i="16"/>
  <c r="T98" i="16"/>
  <c r="S98" i="16"/>
  <c r="R98" i="16"/>
  <c r="Q98" i="16"/>
  <c r="P98" i="16"/>
  <c r="O98" i="16"/>
  <c r="N98" i="16"/>
  <c r="M98" i="16"/>
  <c r="L98" i="16"/>
  <c r="K98" i="16"/>
  <c r="J98" i="16"/>
  <c r="I98" i="16"/>
  <c r="H98" i="16"/>
  <c r="G98" i="16"/>
  <c r="F98" i="16"/>
  <c r="E98" i="16"/>
  <c r="D98" i="16"/>
  <c r="B92" i="16"/>
  <c r="Y80" i="16"/>
  <c r="X80" i="16"/>
  <c r="W80" i="16"/>
  <c r="V80" i="16"/>
  <c r="U80" i="16"/>
  <c r="T80" i="16"/>
  <c r="S80" i="16"/>
  <c r="R80" i="16"/>
  <c r="Q80" i="16"/>
  <c r="P80" i="16"/>
  <c r="O80" i="16"/>
  <c r="N80" i="16"/>
  <c r="M80" i="16"/>
  <c r="L80" i="16"/>
  <c r="K80" i="16"/>
  <c r="J80" i="16"/>
  <c r="I80" i="16"/>
  <c r="H80" i="16"/>
  <c r="G80" i="16"/>
  <c r="F80" i="16"/>
  <c r="E80" i="16"/>
  <c r="D80" i="16"/>
  <c r="Y76" i="16"/>
  <c r="X76" i="16"/>
  <c r="W76" i="16"/>
  <c r="V76" i="16"/>
  <c r="U76" i="16"/>
  <c r="T76" i="16"/>
  <c r="S76" i="16"/>
  <c r="R76" i="16"/>
  <c r="Q76" i="16"/>
  <c r="P76" i="16"/>
  <c r="O76" i="16"/>
  <c r="N76" i="16"/>
  <c r="M76" i="16"/>
  <c r="L76" i="16"/>
  <c r="K76" i="16"/>
  <c r="J76" i="16"/>
  <c r="I76" i="16"/>
  <c r="H76" i="16"/>
  <c r="G76" i="16"/>
  <c r="F76" i="16"/>
  <c r="E76" i="16"/>
  <c r="D76" i="16"/>
  <c r="B70" i="16"/>
  <c r="B64" i="16"/>
  <c r="B63" i="16"/>
  <c r="B61" i="16"/>
  <c r="B59" i="16"/>
  <c r="Y58" i="16"/>
  <c r="X58" i="16"/>
  <c r="W58" i="16"/>
  <c r="V58" i="16"/>
  <c r="U58" i="16"/>
  <c r="T58" i="16"/>
  <c r="S58" i="16"/>
  <c r="R58" i="16"/>
  <c r="Q58" i="16"/>
  <c r="P58" i="16"/>
  <c r="O58" i="16"/>
  <c r="N58" i="16"/>
  <c r="M58" i="16"/>
  <c r="L58" i="16"/>
  <c r="K58" i="16"/>
  <c r="J58" i="16"/>
  <c r="I58" i="16"/>
  <c r="H58" i="16"/>
  <c r="G58" i="16"/>
  <c r="F58" i="16"/>
  <c r="E58" i="16"/>
  <c r="D58" i="16"/>
  <c r="B55" i="16"/>
  <c r="Y54" i="16"/>
  <c r="X54" i="16"/>
  <c r="W54" i="16"/>
  <c r="V54" i="16"/>
  <c r="U54" i="16"/>
  <c r="T54" i="16"/>
  <c r="S54" i="16"/>
  <c r="R54" i="16"/>
  <c r="Q54" i="16"/>
  <c r="P54" i="16"/>
  <c r="O54" i="16"/>
  <c r="N54" i="16"/>
  <c r="M54" i="16"/>
  <c r="L54" i="16"/>
  <c r="K54" i="16"/>
  <c r="J54" i="16"/>
  <c r="I54" i="16"/>
  <c r="H54" i="16"/>
  <c r="G54" i="16"/>
  <c r="F54" i="16"/>
  <c r="E54" i="16"/>
  <c r="D54" i="16"/>
  <c r="B48" i="16"/>
  <c r="B42" i="16"/>
  <c r="B41" i="16"/>
  <c r="B39" i="16"/>
  <c r="B37" i="16"/>
  <c r="Y36" i="16"/>
  <c r="X36" i="16"/>
  <c r="W36" i="16"/>
  <c r="V36" i="16"/>
  <c r="U36" i="16"/>
  <c r="T36" i="16"/>
  <c r="S36" i="16"/>
  <c r="R36" i="16"/>
  <c r="Q36" i="16"/>
  <c r="P36" i="16"/>
  <c r="O36" i="16"/>
  <c r="N36" i="16"/>
  <c r="M36" i="16"/>
  <c r="L36" i="16"/>
  <c r="K36" i="16"/>
  <c r="J36" i="16"/>
  <c r="I36" i="16"/>
  <c r="H36" i="16"/>
  <c r="G36" i="16"/>
  <c r="F36" i="16"/>
  <c r="E36" i="16"/>
  <c r="D36" i="16"/>
  <c r="B33" i="16"/>
  <c r="Y32" i="16"/>
  <c r="X32" i="16"/>
  <c r="W32" i="16"/>
  <c r="V32" i="16"/>
  <c r="U32" i="16"/>
  <c r="T32" i="16"/>
  <c r="S32" i="16"/>
  <c r="R32" i="16"/>
  <c r="Q32" i="16"/>
  <c r="P32" i="16"/>
  <c r="O32" i="16"/>
  <c r="N32" i="16"/>
  <c r="M32" i="16"/>
  <c r="L32" i="16"/>
  <c r="K32" i="16"/>
  <c r="J32" i="16"/>
  <c r="I32" i="16"/>
  <c r="H32" i="16"/>
  <c r="G32" i="16"/>
  <c r="F32" i="16"/>
  <c r="E32" i="16"/>
  <c r="D32" i="16"/>
  <c r="B26" i="16"/>
  <c r="B19" i="16"/>
  <c r="B18" i="16"/>
  <c r="B16" i="16"/>
  <c r="Y13" i="16"/>
  <c r="X13" i="16"/>
  <c r="W13" i="16"/>
  <c r="V13" i="16"/>
  <c r="U13" i="16"/>
  <c r="T13" i="16"/>
  <c r="S13" i="16"/>
  <c r="R13" i="16"/>
  <c r="Q13" i="16"/>
  <c r="P13" i="16"/>
  <c r="O13" i="16"/>
  <c r="N13" i="16"/>
  <c r="M13" i="16"/>
  <c r="L13" i="16"/>
  <c r="K13" i="16"/>
  <c r="J13" i="16"/>
  <c r="I13" i="16"/>
  <c r="H13" i="16"/>
  <c r="G13" i="16"/>
  <c r="F13" i="16"/>
  <c r="Y9" i="16"/>
  <c r="X9" i="16"/>
  <c r="W9" i="16"/>
  <c r="V9" i="16"/>
  <c r="U9" i="16"/>
  <c r="T9" i="16"/>
  <c r="S9" i="16"/>
  <c r="R9" i="16"/>
  <c r="Q9" i="16"/>
  <c r="P9" i="16"/>
  <c r="O9" i="16"/>
  <c r="N9" i="16"/>
  <c r="M9" i="16"/>
  <c r="L9" i="16"/>
  <c r="K9" i="16"/>
  <c r="J9" i="16"/>
  <c r="I9" i="16"/>
  <c r="H9" i="16"/>
  <c r="G9" i="16"/>
  <c r="F9" i="16"/>
  <c r="E9" i="16"/>
  <c r="D9" i="16"/>
  <c r="B3" i="15" l="1"/>
  <c r="E13" i="15"/>
  <c r="F13" i="15"/>
  <c r="G13" i="15"/>
  <c r="H13" i="15"/>
  <c r="I13" i="15"/>
  <c r="J13" i="15"/>
  <c r="K13" i="15"/>
  <c r="L13" i="15"/>
  <c r="M13" i="15"/>
  <c r="N13" i="15"/>
  <c r="O13" i="15"/>
  <c r="P13" i="15"/>
  <c r="Q13" i="15"/>
  <c r="R13" i="15"/>
  <c r="S13" i="15"/>
  <c r="T13" i="15"/>
  <c r="U13" i="15"/>
  <c r="V13" i="15"/>
  <c r="W13" i="15"/>
  <c r="X13" i="15"/>
  <c r="Y13" i="15"/>
  <c r="D9" i="15"/>
  <c r="E9" i="15"/>
  <c r="F9" i="15"/>
  <c r="G9" i="15"/>
  <c r="H9" i="15"/>
  <c r="I9" i="15"/>
  <c r="J9" i="15"/>
  <c r="K9" i="15"/>
  <c r="L9" i="15"/>
  <c r="M9" i="15"/>
  <c r="N9" i="15"/>
  <c r="O9" i="15"/>
  <c r="P9" i="15"/>
  <c r="Q9" i="15"/>
  <c r="R9" i="15"/>
  <c r="S9" i="15"/>
  <c r="T9" i="15"/>
  <c r="U9" i="15"/>
  <c r="V9" i="15"/>
  <c r="W9" i="15"/>
  <c r="X9" i="15"/>
  <c r="Y9" i="15"/>
  <c r="B10" i="15" l="1"/>
  <c r="B9" i="15"/>
  <c r="F439" i="5"/>
  <c r="F153" i="5"/>
  <c r="F43" i="5"/>
  <c r="F65" i="5"/>
  <c r="Y408" i="5" l="1"/>
  <c r="Y386" i="5"/>
  <c r="Y364" i="5"/>
  <c r="Y342" i="5"/>
  <c r="Y320" i="5"/>
  <c r="Y298" i="5"/>
  <c r="Y276" i="5"/>
  <c r="Y254" i="5"/>
  <c r="Y232" i="5"/>
  <c r="Y210" i="5"/>
  <c r="Y188" i="5"/>
  <c r="Y144" i="5"/>
  <c r="Y122" i="5"/>
  <c r="Y100" i="5"/>
  <c r="Y78" i="5"/>
  <c r="Y56" i="5"/>
  <c r="F458" i="14" l="1"/>
  <c r="AH454" i="14"/>
  <c r="AG454" i="14"/>
  <c r="AF454" i="14"/>
  <c r="AE454" i="14"/>
  <c r="AH453" i="14"/>
  <c r="AG453" i="14"/>
  <c r="AE453" i="14"/>
  <c r="AH452" i="14"/>
  <c r="AG452" i="14"/>
  <c r="AE452" i="14"/>
  <c r="E452" i="14"/>
  <c r="AH451" i="14"/>
  <c r="AG451" i="14"/>
  <c r="X451" i="14"/>
  <c r="W451" i="14"/>
  <c r="B451" i="14"/>
  <c r="C451" i="14" s="1"/>
  <c r="AH450" i="14"/>
  <c r="AG450" i="14"/>
  <c r="AH449" i="14"/>
  <c r="AG449" i="14"/>
  <c r="X449" i="14"/>
  <c r="W449" i="14"/>
  <c r="B449" i="14"/>
  <c r="C449" i="14" s="1"/>
  <c r="AH448" i="14"/>
  <c r="X448" i="14"/>
  <c r="W448" i="14"/>
  <c r="B448" i="14"/>
  <c r="Y452" i="14" s="1"/>
  <c r="AH447" i="14"/>
  <c r="X447" i="14"/>
  <c r="W447" i="14"/>
  <c r="B447" i="14"/>
  <c r="C447" i="14" s="1"/>
  <c r="AH446" i="14"/>
  <c r="Y446" i="14"/>
  <c r="X446" i="14"/>
  <c r="W446" i="14"/>
  <c r="B446" i="14"/>
  <c r="X445" i="14"/>
  <c r="Y445" i="14" s="1"/>
  <c r="W445" i="14"/>
  <c r="B445" i="14"/>
  <c r="C445" i="14" s="1"/>
  <c r="X444" i="14"/>
  <c r="Y444" i="14" s="1"/>
  <c r="W444" i="14"/>
  <c r="B444" i="14"/>
  <c r="Y448" i="14" s="1"/>
  <c r="X443" i="14"/>
  <c r="Y443" i="14" s="1"/>
  <c r="W443" i="14"/>
  <c r="B443" i="14"/>
  <c r="C443" i="14" s="1"/>
  <c r="F441" i="14"/>
  <c r="U445" i="14" s="1"/>
  <c r="F440" i="14"/>
  <c r="F455" i="14" s="1"/>
  <c r="F439" i="14"/>
  <c r="AB442" i="14" s="1"/>
  <c r="AA442" i="14" s="1"/>
  <c r="AA438" i="14"/>
  <c r="F436" i="14"/>
  <c r="AH432" i="14"/>
  <c r="AG432" i="14"/>
  <c r="AF432" i="14"/>
  <c r="AE432" i="14"/>
  <c r="AH431" i="14"/>
  <c r="AG431" i="14"/>
  <c r="AE431" i="14"/>
  <c r="AH430" i="14"/>
  <c r="AG430" i="14"/>
  <c r="AE430" i="14"/>
  <c r="E430" i="14"/>
  <c r="W430" i="14" s="1"/>
  <c r="AH429" i="14"/>
  <c r="AG429" i="14"/>
  <c r="X429" i="14"/>
  <c r="W429" i="14"/>
  <c r="B429" i="14"/>
  <c r="C429" i="14" s="1"/>
  <c r="AH428" i="14"/>
  <c r="AG428" i="14"/>
  <c r="AH427" i="14"/>
  <c r="AG427" i="14"/>
  <c r="X427" i="14"/>
  <c r="W427" i="14"/>
  <c r="B427" i="14"/>
  <c r="C427" i="14" s="1"/>
  <c r="AH426" i="14"/>
  <c r="X426" i="14"/>
  <c r="W426" i="14"/>
  <c r="B426" i="14"/>
  <c r="Y430" i="14" s="1"/>
  <c r="AH425" i="14"/>
  <c r="X425" i="14"/>
  <c r="W425" i="14"/>
  <c r="B425" i="14"/>
  <c r="AH424" i="14"/>
  <c r="X424" i="14"/>
  <c r="Y424" i="14" s="1"/>
  <c r="W424" i="14"/>
  <c r="C424" i="14"/>
  <c r="B424" i="14"/>
  <c r="X423" i="14"/>
  <c r="Y423" i="14" s="1"/>
  <c r="W423" i="14"/>
  <c r="B423" i="14"/>
  <c r="X422" i="14"/>
  <c r="Y422" i="14" s="1"/>
  <c r="W422" i="14"/>
  <c r="B422" i="14"/>
  <c r="X421" i="14"/>
  <c r="Y421" i="14" s="1"/>
  <c r="W421" i="14"/>
  <c r="B421" i="14"/>
  <c r="F419" i="14"/>
  <c r="F418" i="14"/>
  <c r="F433" i="14" s="1"/>
  <c r="F417" i="14"/>
  <c r="AB420" i="14" s="1"/>
  <c r="AA420" i="14" s="1"/>
  <c r="AA416" i="14"/>
  <c r="F414" i="14"/>
  <c r="AH410" i="14"/>
  <c r="AG410" i="14"/>
  <c r="AF410" i="14"/>
  <c r="AE410" i="14"/>
  <c r="AH409" i="14"/>
  <c r="AG409" i="14"/>
  <c r="AE409" i="14"/>
  <c r="AH408" i="14"/>
  <c r="AG408" i="14"/>
  <c r="AE408" i="14"/>
  <c r="E408" i="14"/>
  <c r="AH407" i="14"/>
  <c r="AG407" i="14"/>
  <c r="X407" i="14"/>
  <c r="W407" i="14"/>
  <c r="B407" i="14"/>
  <c r="C407" i="14" s="1"/>
  <c r="AH406" i="14"/>
  <c r="AG406" i="14"/>
  <c r="AH405" i="14"/>
  <c r="AG405" i="14"/>
  <c r="X405" i="14"/>
  <c r="W405" i="14"/>
  <c r="B405" i="14"/>
  <c r="C405" i="14" s="1"/>
  <c r="AH404" i="14"/>
  <c r="X404" i="14"/>
  <c r="W404" i="14"/>
  <c r="B404" i="14"/>
  <c r="Y408" i="14" s="1"/>
  <c r="AH403" i="14"/>
  <c r="X403" i="14"/>
  <c r="W403" i="14"/>
  <c r="B403" i="14"/>
  <c r="AH402" i="14"/>
  <c r="X402" i="14"/>
  <c r="Y402" i="14" s="1"/>
  <c r="W402" i="14"/>
  <c r="B402" i="14"/>
  <c r="C402" i="14" s="1"/>
  <c r="X401" i="14"/>
  <c r="Y401" i="14" s="1"/>
  <c r="W401" i="14"/>
  <c r="B401" i="14"/>
  <c r="X400" i="14"/>
  <c r="Y400" i="14" s="1"/>
  <c r="W400" i="14"/>
  <c r="B400" i="14"/>
  <c r="X399" i="14"/>
  <c r="Y399" i="14" s="1"/>
  <c r="W399" i="14"/>
  <c r="B399" i="14"/>
  <c r="C399" i="14" s="1"/>
  <c r="F397" i="14"/>
  <c r="U407" i="14" s="1"/>
  <c r="F396" i="14"/>
  <c r="F411" i="14" s="1"/>
  <c r="F395" i="14"/>
  <c r="AB398" i="14" s="1"/>
  <c r="AA398" i="14" s="1"/>
  <c r="AA394" i="14"/>
  <c r="F392" i="14"/>
  <c r="AH388" i="14"/>
  <c r="AG388" i="14"/>
  <c r="AF388" i="14"/>
  <c r="AE388" i="14"/>
  <c r="AH387" i="14"/>
  <c r="AG387" i="14"/>
  <c r="AE387" i="14"/>
  <c r="AH386" i="14"/>
  <c r="AG386" i="14"/>
  <c r="AE386" i="14"/>
  <c r="E386" i="14"/>
  <c r="W386" i="14" s="1"/>
  <c r="AH385" i="14"/>
  <c r="AG385" i="14"/>
  <c r="X385" i="14"/>
  <c r="W385" i="14"/>
  <c r="B385" i="14"/>
  <c r="C385" i="14" s="1"/>
  <c r="AH384" i="14"/>
  <c r="AG384" i="14"/>
  <c r="AH383" i="14"/>
  <c r="AG383" i="14"/>
  <c r="X383" i="14"/>
  <c r="W383" i="14"/>
  <c r="B383" i="14"/>
  <c r="C383" i="14" s="1"/>
  <c r="AH382" i="14"/>
  <c r="X382" i="14"/>
  <c r="W382" i="14"/>
  <c r="B382" i="14"/>
  <c r="Y386" i="14" s="1"/>
  <c r="AH381" i="14"/>
  <c r="X381" i="14"/>
  <c r="W381" i="14"/>
  <c r="B381" i="14"/>
  <c r="AH380" i="14"/>
  <c r="Y380" i="14"/>
  <c r="X380" i="14"/>
  <c r="W380" i="14"/>
  <c r="B380" i="14"/>
  <c r="C380" i="14" s="1"/>
  <c r="X379" i="14"/>
  <c r="Y379" i="14" s="1"/>
  <c r="W379" i="14"/>
  <c r="B379" i="14"/>
  <c r="C379" i="14" s="1"/>
  <c r="X378" i="14"/>
  <c r="Y378" i="14" s="1"/>
  <c r="W378" i="14"/>
  <c r="B378" i="14"/>
  <c r="Y382" i="14" s="1"/>
  <c r="X377" i="14"/>
  <c r="Y377" i="14" s="1"/>
  <c r="W377" i="14"/>
  <c r="B377" i="14"/>
  <c r="F375" i="14"/>
  <c r="F374" i="14"/>
  <c r="F389" i="14" s="1"/>
  <c r="F373" i="14"/>
  <c r="AB376" i="14" s="1"/>
  <c r="AA376" i="14" s="1"/>
  <c r="AA372" i="14"/>
  <c r="F370" i="14"/>
  <c r="AH366" i="14"/>
  <c r="AG366" i="14"/>
  <c r="AF366" i="14"/>
  <c r="AE366" i="14"/>
  <c r="AH365" i="14"/>
  <c r="AG365" i="14"/>
  <c r="AE365" i="14"/>
  <c r="AH364" i="14"/>
  <c r="AG364" i="14"/>
  <c r="AE364" i="14"/>
  <c r="E364" i="14"/>
  <c r="W364" i="14" s="1"/>
  <c r="AH363" i="14"/>
  <c r="AG363" i="14"/>
  <c r="X363" i="14"/>
  <c r="W363" i="14"/>
  <c r="B363" i="14"/>
  <c r="C363" i="14" s="1"/>
  <c r="AH362" i="14"/>
  <c r="AG362" i="14"/>
  <c r="AH361" i="14"/>
  <c r="AG361" i="14"/>
  <c r="X361" i="14"/>
  <c r="W361" i="14"/>
  <c r="B361" i="14"/>
  <c r="C361" i="14" s="1"/>
  <c r="AH360" i="14"/>
  <c r="X360" i="14"/>
  <c r="W360" i="14"/>
  <c r="B360" i="14"/>
  <c r="C360" i="14" s="1"/>
  <c r="AH359" i="14"/>
  <c r="X359" i="14"/>
  <c r="W359" i="14"/>
  <c r="B359" i="14"/>
  <c r="AH358" i="14"/>
  <c r="X358" i="14"/>
  <c r="Y358" i="14" s="1"/>
  <c r="W358" i="14"/>
  <c r="B358" i="14"/>
  <c r="C358" i="14" s="1"/>
  <c r="X357" i="14"/>
  <c r="Y357" i="14" s="1"/>
  <c r="W357" i="14"/>
  <c r="B357" i="14"/>
  <c r="X356" i="14"/>
  <c r="Y356" i="14" s="1"/>
  <c r="W356" i="14"/>
  <c r="B356" i="14"/>
  <c r="X355" i="14"/>
  <c r="Y355" i="14" s="1"/>
  <c r="W355" i="14"/>
  <c r="B355" i="14"/>
  <c r="F353" i="14"/>
  <c r="U364" i="14" s="1"/>
  <c r="F352" i="14"/>
  <c r="F367" i="14" s="1"/>
  <c r="F351" i="14"/>
  <c r="AB354" i="14" s="1"/>
  <c r="AA354" i="14" s="1"/>
  <c r="AA350" i="14"/>
  <c r="F348" i="14"/>
  <c r="AH344" i="14"/>
  <c r="AG344" i="14"/>
  <c r="AF344" i="14"/>
  <c r="AE344" i="14"/>
  <c r="AH343" i="14"/>
  <c r="AG343" i="14"/>
  <c r="AE343" i="14"/>
  <c r="AH342" i="14"/>
  <c r="AG342" i="14"/>
  <c r="AE342" i="14"/>
  <c r="E342" i="14"/>
  <c r="W342" i="14" s="1"/>
  <c r="AH341" i="14"/>
  <c r="AG341" i="14"/>
  <c r="X341" i="14"/>
  <c r="W341" i="14"/>
  <c r="B341" i="14"/>
  <c r="C341" i="14" s="1"/>
  <c r="AH340" i="14"/>
  <c r="AG340" i="14"/>
  <c r="AH339" i="14"/>
  <c r="AG339" i="14"/>
  <c r="X339" i="14"/>
  <c r="W339" i="14"/>
  <c r="B339" i="14"/>
  <c r="C339" i="14" s="1"/>
  <c r="AH338" i="14"/>
  <c r="X338" i="14"/>
  <c r="W338" i="14"/>
  <c r="B338" i="14"/>
  <c r="C338" i="14" s="1"/>
  <c r="AH337" i="14"/>
  <c r="X337" i="14"/>
  <c r="W337" i="14"/>
  <c r="B337" i="14"/>
  <c r="C337" i="14" s="1"/>
  <c r="AH336" i="14"/>
  <c r="X336" i="14"/>
  <c r="Y336" i="14" s="1"/>
  <c r="W336" i="14"/>
  <c r="B336" i="14"/>
  <c r="C336" i="14" s="1"/>
  <c r="Y335" i="14"/>
  <c r="X335" i="14"/>
  <c r="W335" i="14"/>
  <c r="B335" i="14"/>
  <c r="X334" i="14"/>
  <c r="Y334" i="14" s="1"/>
  <c r="W334" i="14"/>
  <c r="B334" i="14"/>
  <c r="C334" i="14" s="1"/>
  <c r="X333" i="14"/>
  <c r="Y333" i="14" s="1"/>
  <c r="W333" i="14"/>
  <c r="B333" i="14"/>
  <c r="C333" i="14" s="1"/>
  <c r="F331" i="14"/>
  <c r="F330" i="14"/>
  <c r="F345" i="14" s="1"/>
  <c r="F329" i="14"/>
  <c r="AB332" i="14" s="1"/>
  <c r="AA332" i="14" s="1"/>
  <c r="AA328" i="14"/>
  <c r="F326" i="14"/>
  <c r="AH322" i="14"/>
  <c r="AG322" i="14"/>
  <c r="AF322" i="14"/>
  <c r="AE322" i="14"/>
  <c r="AH321" i="14"/>
  <c r="AG321" i="14"/>
  <c r="AE321" i="14"/>
  <c r="AH320" i="14"/>
  <c r="AG320" i="14"/>
  <c r="AE320" i="14"/>
  <c r="E320" i="14"/>
  <c r="W320" i="14" s="1"/>
  <c r="AH319" i="14"/>
  <c r="AG319" i="14"/>
  <c r="X319" i="14"/>
  <c r="W319" i="14"/>
  <c r="B319" i="14"/>
  <c r="C319" i="14" s="1"/>
  <c r="AH318" i="14"/>
  <c r="AG318" i="14"/>
  <c r="AH317" i="14"/>
  <c r="AG317" i="14"/>
  <c r="X317" i="14"/>
  <c r="W317" i="14"/>
  <c r="B317" i="14"/>
  <c r="C317" i="14" s="1"/>
  <c r="AH316" i="14"/>
  <c r="X316" i="14"/>
  <c r="W316" i="14"/>
  <c r="B316" i="14"/>
  <c r="Y320" i="14" s="1"/>
  <c r="AH315" i="14"/>
  <c r="X315" i="14"/>
  <c r="W315" i="14"/>
  <c r="B315" i="14"/>
  <c r="C315" i="14" s="1"/>
  <c r="AH314" i="14"/>
  <c r="X314" i="14"/>
  <c r="Y314" i="14" s="1"/>
  <c r="W314" i="14"/>
  <c r="B314" i="14"/>
  <c r="X313" i="14"/>
  <c r="Y313" i="14" s="1"/>
  <c r="W313" i="14"/>
  <c r="B313" i="14"/>
  <c r="X312" i="14"/>
  <c r="Y312" i="14" s="1"/>
  <c r="W312" i="14"/>
  <c r="B312" i="14"/>
  <c r="X311" i="14"/>
  <c r="Y311" i="14" s="1"/>
  <c r="W311" i="14"/>
  <c r="B311" i="14"/>
  <c r="F309" i="14"/>
  <c r="F308" i="14"/>
  <c r="F323" i="14" s="1"/>
  <c r="F307" i="14"/>
  <c r="AB310" i="14" s="1"/>
  <c r="AA310" i="14" s="1"/>
  <c r="AA306" i="14"/>
  <c r="F304" i="14"/>
  <c r="AH300" i="14"/>
  <c r="AG300" i="14"/>
  <c r="AF300" i="14"/>
  <c r="AE300" i="14"/>
  <c r="AH299" i="14"/>
  <c r="AG299" i="14"/>
  <c r="AE299" i="14"/>
  <c r="AH298" i="14"/>
  <c r="AG298" i="14"/>
  <c r="AE298" i="14"/>
  <c r="E298" i="14"/>
  <c r="W298" i="14" s="1"/>
  <c r="AH297" i="14"/>
  <c r="AG297" i="14"/>
  <c r="X297" i="14"/>
  <c r="W297" i="14"/>
  <c r="B297" i="14"/>
  <c r="C297" i="14" s="1"/>
  <c r="AH296" i="14"/>
  <c r="AG296" i="14"/>
  <c r="AH295" i="14"/>
  <c r="AG295" i="14"/>
  <c r="X295" i="14"/>
  <c r="W295" i="14"/>
  <c r="B295" i="14"/>
  <c r="C295" i="14" s="1"/>
  <c r="AH294" i="14"/>
  <c r="X294" i="14"/>
  <c r="W294" i="14"/>
  <c r="B294" i="14"/>
  <c r="C294" i="14" s="1"/>
  <c r="AH293" i="14"/>
  <c r="X293" i="14"/>
  <c r="W293" i="14"/>
  <c r="B293" i="14"/>
  <c r="C293" i="14" s="1"/>
  <c r="AH292" i="14"/>
  <c r="X292" i="14"/>
  <c r="Y292" i="14" s="1"/>
  <c r="W292" i="14"/>
  <c r="B292" i="14"/>
  <c r="X291" i="14"/>
  <c r="Y291" i="14" s="1"/>
  <c r="W291" i="14"/>
  <c r="B291" i="14"/>
  <c r="X290" i="14"/>
  <c r="Y290" i="14" s="1"/>
  <c r="W290" i="14"/>
  <c r="B290" i="14"/>
  <c r="X289" i="14"/>
  <c r="Y289" i="14" s="1"/>
  <c r="W289" i="14"/>
  <c r="B289" i="14"/>
  <c r="F287" i="14"/>
  <c r="F286" i="14"/>
  <c r="F301" i="14" s="1"/>
  <c r="F285" i="14"/>
  <c r="AB288" i="14" s="1"/>
  <c r="AA288" i="14" s="1"/>
  <c r="AA284" i="14"/>
  <c r="F282" i="14"/>
  <c r="AH278" i="14"/>
  <c r="AG278" i="14"/>
  <c r="AF278" i="14"/>
  <c r="AE278" i="14"/>
  <c r="AH277" i="14"/>
  <c r="AG277" i="14"/>
  <c r="AE277" i="14"/>
  <c r="AH276" i="14"/>
  <c r="AG276" i="14"/>
  <c r="AE276" i="14"/>
  <c r="E276" i="14"/>
  <c r="AH275" i="14"/>
  <c r="AG275" i="14"/>
  <c r="X275" i="14"/>
  <c r="W275" i="14"/>
  <c r="B275" i="14"/>
  <c r="C275" i="14" s="1"/>
  <c r="AH274" i="14"/>
  <c r="AG274" i="14"/>
  <c r="AH273" i="14"/>
  <c r="AG273" i="14"/>
  <c r="X273" i="14"/>
  <c r="W273" i="14"/>
  <c r="B273" i="14"/>
  <c r="C273" i="14" s="1"/>
  <c r="AH272" i="14"/>
  <c r="X272" i="14"/>
  <c r="W272" i="14"/>
  <c r="B272" i="14"/>
  <c r="C272" i="14" s="1"/>
  <c r="AH271" i="14"/>
  <c r="X271" i="14"/>
  <c r="W271" i="14"/>
  <c r="B271" i="14"/>
  <c r="AH270" i="14"/>
  <c r="X270" i="14"/>
  <c r="Y270" i="14" s="1"/>
  <c r="W270" i="14"/>
  <c r="B270" i="14"/>
  <c r="C270" i="14" s="1"/>
  <c r="X269" i="14"/>
  <c r="Y269" i="14" s="1"/>
  <c r="W269" i="14"/>
  <c r="B269" i="14"/>
  <c r="X268" i="14"/>
  <c r="Y268" i="14" s="1"/>
  <c r="W268" i="14"/>
  <c r="B268" i="14"/>
  <c r="C268" i="14" s="1"/>
  <c r="X267" i="14"/>
  <c r="Y267" i="14" s="1"/>
  <c r="W267" i="14"/>
  <c r="B267" i="14"/>
  <c r="F265" i="14"/>
  <c r="F264" i="14"/>
  <c r="F279" i="14" s="1"/>
  <c r="F263" i="14"/>
  <c r="AB266" i="14" s="1"/>
  <c r="AA266" i="14" s="1"/>
  <c r="AA262" i="14"/>
  <c r="F260" i="14"/>
  <c r="AH256" i="14"/>
  <c r="AG256" i="14"/>
  <c r="AF256" i="14"/>
  <c r="AE256" i="14"/>
  <c r="AH255" i="14"/>
  <c r="AG255" i="14"/>
  <c r="AE255" i="14"/>
  <c r="AH254" i="14"/>
  <c r="AG254" i="14"/>
  <c r="AE254" i="14"/>
  <c r="E254" i="14"/>
  <c r="H243" i="14" s="1"/>
  <c r="AH253" i="14"/>
  <c r="AG253" i="14"/>
  <c r="X253" i="14"/>
  <c r="W253" i="14"/>
  <c r="B253" i="14"/>
  <c r="C253" i="14" s="1"/>
  <c r="AH252" i="14"/>
  <c r="AG252" i="14"/>
  <c r="AH251" i="14"/>
  <c r="AG251" i="14"/>
  <c r="X251" i="14"/>
  <c r="W251" i="14"/>
  <c r="B251" i="14"/>
  <c r="C251" i="14" s="1"/>
  <c r="AH250" i="14"/>
  <c r="X250" i="14"/>
  <c r="W250" i="14"/>
  <c r="B250" i="14"/>
  <c r="Y254" i="14" s="1"/>
  <c r="AH249" i="14"/>
  <c r="X249" i="14"/>
  <c r="W249" i="14"/>
  <c r="B249" i="14"/>
  <c r="C249" i="14" s="1"/>
  <c r="AH248" i="14"/>
  <c r="X248" i="14"/>
  <c r="Y248" i="14" s="1"/>
  <c r="W248" i="14"/>
  <c r="B248" i="14"/>
  <c r="X247" i="14"/>
  <c r="Y247" i="14" s="1"/>
  <c r="W247" i="14"/>
  <c r="B247" i="14"/>
  <c r="X246" i="14"/>
  <c r="Y246" i="14" s="1"/>
  <c r="W246" i="14"/>
  <c r="B246" i="14"/>
  <c r="C246" i="14" s="1"/>
  <c r="X245" i="14"/>
  <c r="Y245" i="14" s="1"/>
  <c r="W245" i="14"/>
  <c r="B245" i="14"/>
  <c r="C245" i="14" s="1"/>
  <c r="F243" i="14"/>
  <c r="F242" i="14"/>
  <c r="F257" i="14" s="1"/>
  <c r="F241" i="14"/>
  <c r="AB244" i="14" s="1"/>
  <c r="AA244" i="14" s="1"/>
  <c r="AA240" i="14"/>
  <c r="F238" i="14"/>
  <c r="AH234" i="14"/>
  <c r="AG234" i="14"/>
  <c r="AF234" i="14"/>
  <c r="AE234" i="14"/>
  <c r="AH233" i="14"/>
  <c r="AG233" i="14"/>
  <c r="AE233" i="14"/>
  <c r="AH232" i="14"/>
  <c r="AG232" i="14"/>
  <c r="AE232" i="14"/>
  <c r="E232" i="14"/>
  <c r="W232" i="14" s="1"/>
  <c r="AH231" i="14"/>
  <c r="AG231" i="14"/>
  <c r="X231" i="14"/>
  <c r="W231" i="14"/>
  <c r="B231" i="14"/>
  <c r="C231" i="14" s="1"/>
  <c r="AH230" i="14"/>
  <c r="AG230" i="14"/>
  <c r="AH229" i="14"/>
  <c r="AG229" i="14"/>
  <c r="X229" i="14"/>
  <c r="W229" i="14"/>
  <c r="B229" i="14"/>
  <c r="C229" i="14" s="1"/>
  <c r="AH228" i="14"/>
  <c r="X228" i="14"/>
  <c r="W228" i="14"/>
  <c r="B228" i="14"/>
  <c r="C228" i="14" s="1"/>
  <c r="AH227" i="14"/>
  <c r="X227" i="14"/>
  <c r="W227" i="14"/>
  <c r="B227" i="14"/>
  <c r="AH226" i="14"/>
  <c r="X226" i="14"/>
  <c r="Y226" i="14" s="1"/>
  <c r="W226" i="14"/>
  <c r="B226" i="14"/>
  <c r="X225" i="14"/>
  <c r="Y225" i="14" s="1"/>
  <c r="W225" i="14"/>
  <c r="B225" i="14"/>
  <c r="X224" i="14"/>
  <c r="Y224" i="14" s="1"/>
  <c r="W224" i="14"/>
  <c r="B224" i="14"/>
  <c r="C224" i="14" s="1"/>
  <c r="X223" i="14"/>
  <c r="Y223" i="14" s="1"/>
  <c r="W223" i="14"/>
  <c r="B223" i="14"/>
  <c r="F221" i="14"/>
  <c r="H222" i="14" s="1"/>
  <c r="F220" i="14"/>
  <c r="F235" i="14" s="1"/>
  <c r="F219" i="14"/>
  <c r="AB222" i="14" s="1"/>
  <c r="AA222" i="14" s="1"/>
  <c r="AA218" i="14"/>
  <c r="F216" i="14"/>
  <c r="AH212" i="14"/>
  <c r="AG212" i="14"/>
  <c r="AF212" i="14"/>
  <c r="AE212" i="14"/>
  <c r="AH211" i="14"/>
  <c r="AG211" i="14"/>
  <c r="AE211" i="14"/>
  <c r="AH210" i="14"/>
  <c r="AG210" i="14"/>
  <c r="AE210" i="14"/>
  <c r="E210" i="14"/>
  <c r="AH209" i="14"/>
  <c r="AG209" i="14"/>
  <c r="X209" i="14"/>
  <c r="W209" i="14"/>
  <c r="B209" i="14"/>
  <c r="C209" i="14" s="1"/>
  <c r="AH208" i="14"/>
  <c r="AG208" i="14"/>
  <c r="AH207" i="14"/>
  <c r="AG207" i="14"/>
  <c r="X207" i="14"/>
  <c r="W207" i="14"/>
  <c r="B207" i="14"/>
  <c r="C207" i="14" s="1"/>
  <c r="AH206" i="14"/>
  <c r="X206" i="14"/>
  <c r="W206" i="14"/>
  <c r="B206" i="14"/>
  <c r="Y210" i="14" s="1"/>
  <c r="AH205" i="14"/>
  <c r="X205" i="14"/>
  <c r="W205" i="14"/>
  <c r="B205" i="14"/>
  <c r="Y209" i="14" s="1"/>
  <c r="AH204" i="14"/>
  <c r="X204" i="14"/>
  <c r="Y204" i="14" s="1"/>
  <c r="W204" i="14"/>
  <c r="B204" i="14"/>
  <c r="C204" i="14" s="1"/>
  <c r="X203" i="14"/>
  <c r="Y203" i="14" s="1"/>
  <c r="W203" i="14"/>
  <c r="B203" i="14"/>
  <c r="X202" i="14"/>
  <c r="Y202" i="14" s="1"/>
  <c r="W202" i="14"/>
  <c r="B202" i="14"/>
  <c r="C202" i="14" s="1"/>
  <c r="X201" i="14"/>
  <c r="Y201" i="14" s="1"/>
  <c r="W201" i="14"/>
  <c r="B201" i="14"/>
  <c r="C201" i="14" s="1"/>
  <c r="F199" i="14"/>
  <c r="I199" i="14" s="1"/>
  <c r="F198" i="14"/>
  <c r="F213" i="14" s="1"/>
  <c r="F197" i="14"/>
  <c r="AB200" i="14" s="1"/>
  <c r="AA200" i="14" s="1"/>
  <c r="AA196" i="14"/>
  <c r="F194" i="14"/>
  <c r="AH190" i="14"/>
  <c r="AG190" i="14"/>
  <c r="AF190" i="14"/>
  <c r="AE190" i="14"/>
  <c r="AH189" i="14"/>
  <c r="AG189" i="14"/>
  <c r="AE189" i="14"/>
  <c r="AH188" i="14"/>
  <c r="AG188" i="14"/>
  <c r="AE188" i="14"/>
  <c r="E188" i="14"/>
  <c r="AH187" i="14"/>
  <c r="AG187" i="14"/>
  <c r="X187" i="14"/>
  <c r="W187" i="14"/>
  <c r="B187" i="14"/>
  <c r="C187" i="14" s="1"/>
  <c r="AH186" i="14"/>
  <c r="AG186" i="14"/>
  <c r="AH185" i="14"/>
  <c r="AG185" i="14"/>
  <c r="X185" i="14"/>
  <c r="W185" i="14"/>
  <c r="B185" i="14"/>
  <c r="C185" i="14" s="1"/>
  <c r="AH184" i="14"/>
  <c r="X184" i="14"/>
  <c r="W184" i="14"/>
  <c r="B184" i="14"/>
  <c r="Y188" i="14" s="1"/>
  <c r="AH183" i="14"/>
  <c r="X183" i="14"/>
  <c r="W183" i="14"/>
  <c r="B183" i="14"/>
  <c r="C183" i="14" s="1"/>
  <c r="AH182" i="14"/>
  <c r="X182" i="14"/>
  <c r="Y182" i="14" s="1"/>
  <c r="W182" i="14"/>
  <c r="B182" i="14"/>
  <c r="Y181" i="14"/>
  <c r="X181" i="14"/>
  <c r="W181" i="14"/>
  <c r="B181" i="14"/>
  <c r="C181" i="14" s="1"/>
  <c r="X180" i="14"/>
  <c r="Y180" i="14" s="1"/>
  <c r="W180" i="14"/>
  <c r="B180" i="14"/>
  <c r="X179" i="14"/>
  <c r="Y179" i="14" s="1"/>
  <c r="W179" i="14"/>
  <c r="B179" i="14"/>
  <c r="C179" i="14" s="1"/>
  <c r="F177" i="14"/>
  <c r="F176" i="14"/>
  <c r="F191" i="14" s="1"/>
  <c r="F175" i="14"/>
  <c r="AB178" i="14" s="1"/>
  <c r="AA178" i="14" s="1"/>
  <c r="AA174" i="14"/>
  <c r="F172" i="14"/>
  <c r="AH168" i="14"/>
  <c r="AG168" i="14"/>
  <c r="AF168" i="14"/>
  <c r="AE168" i="14"/>
  <c r="AH167" i="14"/>
  <c r="AG167" i="14"/>
  <c r="AE167" i="14"/>
  <c r="AH166" i="14"/>
  <c r="AG166" i="14"/>
  <c r="AE166" i="14"/>
  <c r="E166" i="14"/>
  <c r="W166" i="14" s="1"/>
  <c r="AH165" i="14"/>
  <c r="AG165" i="14"/>
  <c r="Y165" i="14"/>
  <c r="X165" i="14"/>
  <c r="W165" i="14"/>
  <c r="B165" i="14"/>
  <c r="C165" i="14" s="1"/>
  <c r="AH164" i="14"/>
  <c r="AG164" i="14"/>
  <c r="AH163" i="14"/>
  <c r="AG163" i="14"/>
  <c r="X163" i="14"/>
  <c r="W163" i="14"/>
  <c r="U163" i="14"/>
  <c r="B163" i="14"/>
  <c r="C163" i="14" s="1"/>
  <c r="AH162" i="14"/>
  <c r="X162" i="14"/>
  <c r="W162" i="14"/>
  <c r="B162" i="14"/>
  <c r="Y166" i="14" s="1"/>
  <c r="AH161" i="14"/>
  <c r="X161" i="14"/>
  <c r="W161" i="14"/>
  <c r="B161" i="14"/>
  <c r="C161" i="14" s="1"/>
  <c r="AH160" i="14"/>
  <c r="X160" i="14"/>
  <c r="Y160" i="14" s="1"/>
  <c r="W160" i="14"/>
  <c r="B160" i="14"/>
  <c r="C160" i="14" s="1"/>
  <c r="X159" i="14"/>
  <c r="Y159" i="14" s="1"/>
  <c r="W159" i="14"/>
  <c r="B159" i="14"/>
  <c r="X158" i="14"/>
  <c r="Y158" i="14" s="1"/>
  <c r="W158" i="14"/>
  <c r="B158" i="14"/>
  <c r="X157" i="14"/>
  <c r="Y157" i="14" s="1"/>
  <c r="W157" i="14"/>
  <c r="B157" i="14"/>
  <c r="C157" i="14" s="1"/>
  <c r="F155" i="14"/>
  <c r="I155" i="14" s="1"/>
  <c r="F154" i="14"/>
  <c r="F169" i="14" s="1"/>
  <c r="F153" i="14"/>
  <c r="AB156" i="14" s="1"/>
  <c r="AA156" i="14" s="1"/>
  <c r="AA152" i="14"/>
  <c r="F150" i="14"/>
  <c r="AH146" i="14"/>
  <c r="AG146" i="14"/>
  <c r="AF146" i="14"/>
  <c r="AE146" i="14"/>
  <c r="AH145" i="14"/>
  <c r="AG145" i="14"/>
  <c r="AE145" i="14"/>
  <c r="AH144" i="14"/>
  <c r="AG144" i="14"/>
  <c r="AE144" i="14"/>
  <c r="E144" i="14"/>
  <c r="AH143" i="14"/>
  <c r="AG143" i="14"/>
  <c r="X143" i="14"/>
  <c r="W143" i="14"/>
  <c r="B143" i="14"/>
  <c r="C143" i="14" s="1"/>
  <c r="AH142" i="14"/>
  <c r="AG142" i="14"/>
  <c r="AH141" i="14"/>
  <c r="AG141" i="14"/>
  <c r="X141" i="14"/>
  <c r="W141" i="14"/>
  <c r="B141" i="14"/>
  <c r="C141" i="14" s="1"/>
  <c r="AH140" i="14"/>
  <c r="X140" i="14"/>
  <c r="W140" i="14"/>
  <c r="B140" i="14"/>
  <c r="C140" i="14" s="1"/>
  <c r="AH139" i="14"/>
  <c r="X139" i="14"/>
  <c r="W139" i="14"/>
  <c r="B139" i="14"/>
  <c r="AH138" i="14"/>
  <c r="X138" i="14"/>
  <c r="Y138" i="14" s="1"/>
  <c r="W138" i="14"/>
  <c r="B138" i="14"/>
  <c r="C138" i="14" s="1"/>
  <c r="X137" i="14"/>
  <c r="Y137" i="14" s="1"/>
  <c r="W137" i="14"/>
  <c r="B137" i="14"/>
  <c r="C137" i="14" s="1"/>
  <c r="X136" i="14"/>
  <c r="Y136" i="14" s="1"/>
  <c r="W136" i="14"/>
  <c r="B136" i="14"/>
  <c r="X135" i="14"/>
  <c r="Y135" i="14" s="1"/>
  <c r="W135" i="14"/>
  <c r="B135" i="14"/>
  <c r="F133" i="14"/>
  <c r="F132" i="14"/>
  <c r="F147" i="14" s="1"/>
  <c r="F131" i="14"/>
  <c r="AB134" i="14" s="1"/>
  <c r="AA134" i="14" s="1"/>
  <c r="AA130" i="14"/>
  <c r="F128" i="14"/>
  <c r="AH124" i="14"/>
  <c r="AG124" i="14"/>
  <c r="AF124" i="14"/>
  <c r="AE124" i="14"/>
  <c r="AH123" i="14"/>
  <c r="AG123" i="14"/>
  <c r="AE123" i="14"/>
  <c r="AH122" i="14"/>
  <c r="AG122" i="14"/>
  <c r="AE122" i="14"/>
  <c r="W122" i="14"/>
  <c r="E122" i="14"/>
  <c r="AH121" i="14"/>
  <c r="AG121" i="14"/>
  <c r="X121" i="14"/>
  <c r="W121" i="14"/>
  <c r="B121" i="14"/>
  <c r="C121" i="14" s="1"/>
  <c r="AH120" i="14"/>
  <c r="AG120" i="14"/>
  <c r="AH119" i="14"/>
  <c r="AG119" i="14"/>
  <c r="X119" i="14"/>
  <c r="W119" i="14"/>
  <c r="B119" i="14"/>
  <c r="C119" i="14" s="1"/>
  <c r="AH118" i="14"/>
  <c r="X118" i="14"/>
  <c r="W118" i="14"/>
  <c r="B118" i="14"/>
  <c r="Y122" i="14" s="1"/>
  <c r="AH117" i="14"/>
  <c r="X117" i="14"/>
  <c r="W117" i="14"/>
  <c r="B117" i="14"/>
  <c r="C117" i="14" s="1"/>
  <c r="AH116" i="14"/>
  <c r="X116" i="14"/>
  <c r="Y116" i="14" s="1"/>
  <c r="W116" i="14"/>
  <c r="B116" i="14"/>
  <c r="C116" i="14" s="1"/>
  <c r="X115" i="14"/>
  <c r="Y115" i="14" s="1"/>
  <c r="W115" i="14"/>
  <c r="B115" i="14"/>
  <c r="X114" i="14"/>
  <c r="Y114" i="14" s="1"/>
  <c r="W114" i="14"/>
  <c r="B114" i="14"/>
  <c r="X113" i="14"/>
  <c r="Y113" i="14" s="1"/>
  <c r="W113" i="14"/>
  <c r="B113" i="14"/>
  <c r="F111" i="14"/>
  <c r="U118" i="14" s="1"/>
  <c r="F110" i="14"/>
  <c r="F125" i="14" s="1"/>
  <c r="F109" i="14"/>
  <c r="AB112" i="14" s="1"/>
  <c r="AA112" i="14" s="1"/>
  <c r="AA108" i="14"/>
  <c r="F106" i="14"/>
  <c r="AH102" i="14"/>
  <c r="AG102" i="14"/>
  <c r="AF102" i="14"/>
  <c r="AE102" i="14"/>
  <c r="AH101" i="14"/>
  <c r="AG101" i="14"/>
  <c r="AE101" i="14"/>
  <c r="AH100" i="14"/>
  <c r="AG100" i="14"/>
  <c r="AE100" i="14"/>
  <c r="E100" i="14"/>
  <c r="W100" i="14" s="1"/>
  <c r="AH99" i="14"/>
  <c r="AG99" i="14"/>
  <c r="X99" i="14"/>
  <c r="W99" i="14"/>
  <c r="B99" i="14"/>
  <c r="C99" i="14" s="1"/>
  <c r="AH98" i="14"/>
  <c r="AG98" i="14"/>
  <c r="AH97" i="14"/>
  <c r="AG97" i="14"/>
  <c r="X97" i="14"/>
  <c r="W97" i="14"/>
  <c r="B97" i="14"/>
  <c r="C97" i="14" s="1"/>
  <c r="AH96" i="14"/>
  <c r="X96" i="14"/>
  <c r="W96" i="14"/>
  <c r="B96" i="14"/>
  <c r="Y100" i="14" s="1"/>
  <c r="AH95" i="14"/>
  <c r="X95" i="14"/>
  <c r="W95" i="14"/>
  <c r="B95" i="14"/>
  <c r="C95" i="14" s="1"/>
  <c r="AH94" i="14"/>
  <c r="X94" i="14"/>
  <c r="Y94" i="14" s="1"/>
  <c r="W94" i="14"/>
  <c r="B94" i="14"/>
  <c r="X93" i="14"/>
  <c r="Y93" i="14" s="1"/>
  <c r="W93" i="14"/>
  <c r="B93" i="14"/>
  <c r="C93" i="14" s="1"/>
  <c r="X92" i="14"/>
  <c r="Y92" i="14" s="1"/>
  <c r="W92" i="14"/>
  <c r="B92" i="14"/>
  <c r="C92" i="14" s="1"/>
  <c r="X91" i="14"/>
  <c r="Y91" i="14" s="1"/>
  <c r="W91" i="14"/>
  <c r="B91" i="14"/>
  <c r="C91" i="14" s="1"/>
  <c r="F89" i="14"/>
  <c r="U93" i="14" s="1"/>
  <c r="F88" i="14"/>
  <c r="F103" i="14" s="1"/>
  <c r="F87" i="14"/>
  <c r="AB90" i="14" s="1"/>
  <c r="AA90" i="14" s="1"/>
  <c r="AA86" i="14"/>
  <c r="F84" i="14"/>
  <c r="AG80" i="14"/>
  <c r="AF80" i="14"/>
  <c r="AH80" i="14" s="1"/>
  <c r="AE80" i="14"/>
  <c r="AH79" i="14"/>
  <c r="AG79" i="14"/>
  <c r="AE79" i="14"/>
  <c r="AH78" i="14"/>
  <c r="AG78" i="14"/>
  <c r="AE78" i="14"/>
  <c r="E78" i="14"/>
  <c r="AH77" i="14"/>
  <c r="AG77" i="14"/>
  <c r="AH76" i="14"/>
  <c r="AG76" i="14"/>
  <c r="AH75" i="14"/>
  <c r="AG75" i="14"/>
  <c r="X75" i="14"/>
  <c r="W75" i="14"/>
  <c r="B75" i="14"/>
  <c r="C75" i="14" s="1"/>
  <c r="AH74" i="14"/>
  <c r="X74" i="14"/>
  <c r="W74" i="14"/>
  <c r="B74" i="14"/>
  <c r="C74" i="14" s="1"/>
  <c r="AH73" i="14"/>
  <c r="X73" i="14"/>
  <c r="W73" i="14"/>
  <c r="B73" i="14"/>
  <c r="C73" i="14" s="1"/>
  <c r="AH72" i="14"/>
  <c r="X72" i="14"/>
  <c r="W72" i="14"/>
  <c r="B72" i="14"/>
  <c r="C72" i="14" s="1"/>
  <c r="X70" i="14"/>
  <c r="W70" i="14"/>
  <c r="B70" i="14"/>
  <c r="C70" i="14" s="1"/>
  <c r="F65" i="14"/>
  <c r="AB68" i="14" s="1"/>
  <c r="AA68" i="14" s="1"/>
  <c r="F66" i="14" s="1"/>
  <c r="F81" i="14" s="1"/>
  <c r="AA64" i="14"/>
  <c r="F62" i="14"/>
  <c r="AG58" i="14"/>
  <c r="AF58" i="14"/>
  <c r="AH58" i="14" s="1"/>
  <c r="AE58" i="14"/>
  <c r="AH57" i="14"/>
  <c r="AG57" i="14"/>
  <c r="AE57" i="14"/>
  <c r="AH56" i="14"/>
  <c r="AG56" i="14"/>
  <c r="AE56" i="14"/>
  <c r="E56" i="14"/>
  <c r="AH55" i="14"/>
  <c r="AG55" i="14"/>
  <c r="AH54" i="14"/>
  <c r="AG54" i="14"/>
  <c r="AH53" i="14"/>
  <c r="AG53" i="14"/>
  <c r="AH52" i="14"/>
  <c r="X52" i="14"/>
  <c r="W52" i="14"/>
  <c r="B52" i="14"/>
  <c r="AH51" i="14"/>
  <c r="X51" i="14"/>
  <c r="W51" i="14"/>
  <c r="B51" i="14"/>
  <c r="AH50" i="14"/>
  <c r="X50" i="14"/>
  <c r="W50" i="14"/>
  <c r="B50" i="14"/>
  <c r="C50" i="14" s="1"/>
  <c r="X48" i="14"/>
  <c r="W48" i="14"/>
  <c r="B48" i="14"/>
  <c r="C48" i="14" s="1"/>
  <c r="F44" i="14"/>
  <c r="F59" i="14" s="1"/>
  <c r="F43" i="14"/>
  <c r="AB46" i="14" s="1"/>
  <c r="AA46" i="14" s="1"/>
  <c r="F45" i="14" s="1"/>
  <c r="AA42" i="14"/>
  <c r="F39" i="14"/>
  <c r="AG35" i="14"/>
  <c r="AF35" i="14"/>
  <c r="AH35" i="14" s="1"/>
  <c r="AE35" i="14"/>
  <c r="AH34" i="14"/>
  <c r="AG34" i="14"/>
  <c r="AE34" i="14"/>
  <c r="AH33" i="14"/>
  <c r="AG33" i="14"/>
  <c r="AE33" i="14"/>
  <c r="E33" i="14"/>
  <c r="AH32" i="14"/>
  <c r="AG32" i="14"/>
  <c r="AH31" i="14"/>
  <c r="AG31" i="14"/>
  <c r="AH30" i="14"/>
  <c r="AG30" i="14"/>
  <c r="AH29" i="14"/>
  <c r="X29" i="14"/>
  <c r="W29" i="14"/>
  <c r="B29" i="14"/>
  <c r="AH28" i="14"/>
  <c r="AH27" i="14"/>
  <c r="X25" i="14"/>
  <c r="W25" i="14"/>
  <c r="B25" i="14"/>
  <c r="AB23" i="14"/>
  <c r="AA23" i="14" s="1"/>
  <c r="AA18" i="14"/>
  <c r="D16" i="14"/>
  <c r="C16" i="14"/>
  <c r="D15" i="14"/>
  <c r="E14" i="14"/>
  <c r="D14" i="14"/>
  <c r="D13" i="14"/>
  <c r="E12" i="14"/>
  <c r="D12" i="14"/>
  <c r="E11" i="14"/>
  <c r="D11" i="14"/>
  <c r="E10" i="14"/>
  <c r="D10" i="14"/>
  <c r="E9" i="14"/>
  <c r="D9" i="14"/>
  <c r="E8" i="14"/>
  <c r="D8" i="14"/>
  <c r="E7" i="14"/>
  <c r="D7" i="14"/>
  <c r="F6" i="14"/>
  <c r="E6" i="14"/>
  <c r="D6" i="14"/>
  <c r="F6" i="5"/>
  <c r="AC1" i="2" s="1"/>
  <c r="E7" i="5"/>
  <c r="E8" i="5"/>
  <c r="E9" i="5"/>
  <c r="E10" i="5"/>
  <c r="E11" i="5"/>
  <c r="E12" i="5"/>
  <c r="E14" i="5"/>
  <c r="D7" i="5"/>
  <c r="D8" i="5"/>
  <c r="D9" i="5"/>
  <c r="D10" i="5"/>
  <c r="D11" i="5"/>
  <c r="D12" i="5"/>
  <c r="D13" i="5"/>
  <c r="D14" i="5"/>
  <c r="D15" i="5"/>
  <c r="D16" i="5"/>
  <c r="D6" i="5"/>
  <c r="E6" i="5"/>
  <c r="F458" i="5"/>
  <c r="AH454" i="5"/>
  <c r="AG454" i="5"/>
  <c r="AF454" i="5"/>
  <c r="AE454" i="5"/>
  <c r="AH453" i="5"/>
  <c r="AG453" i="5"/>
  <c r="AE453" i="5"/>
  <c r="AH452" i="5"/>
  <c r="AG452" i="5"/>
  <c r="AE452" i="5"/>
  <c r="E452" i="5"/>
  <c r="Y452" i="5" s="1"/>
  <c r="AH451" i="5"/>
  <c r="AG451" i="5"/>
  <c r="AH450" i="5"/>
  <c r="AG450" i="5"/>
  <c r="AH449" i="5"/>
  <c r="AG449" i="5"/>
  <c r="AH448" i="5"/>
  <c r="X448" i="5"/>
  <c r="AH447" i="5"/>
  <c r="X447" i="5"/>
  <c r="AH446" i="5"/>
  <c r="X446" i="5"/>
  <c r="AB442" i="5"/>
  <c r="AA442" i="5" s="1"/>
  <c r="F441" i="5" s="1"/>
  <c r="AA438" i="5"/>
  <c r="F436" i="5"/>
  <c r="AH432" i="5"/>
  <c r="AG432" i="5"/>
  <c r="AF432" i="5"/>
  <c r="AE432" i="5"/>
  <c r="AH431" i="5"/>
  <c r="AG431" i="5"/>
  <c r="AE431" i="5"/>
  <c r="AH430" i="5"/>
  <c r="AG430" i="5"/>
  <c r="AE430" i="5"/>
  <c r="E430" i="5"/>
  <c r="AH429" i="5"/>
  <c r="AG429" i="5"/>
  <c r="AH428" i="5"/>
  <c r="AG428" i="5"/>
  <c r="AH427" i="5"/>
  <c r="AG427" i="5"/>
  <c r="AH426" i="5"/>
  <c r="X426" i="5"/>
  <c r="AH425" i="5"/>
  <c r="X425" i="5"/>
  <c r="AH424" i="5"/>
  <c r="X424" i="5"/>
  <c r="F419" i="5"/>
  <c r="F418" i="5"/>
  <c r="F417" i="5"/>
  <c r="AB420" i="5" s="1"/>
  <c r="AA420" i="5" s="1"/>
  <c r="AA416" i="5"/>
  <c r="F414" i="5"/>
  <c r="AH410" i="5"/>
  <c r="AG410" i="5"/>
  <c r="AF410" i="5"/>
  <c r="AE410" i="5"/>
  <c r="AH409" i="5"/>
  <c r="AG409" i="5"/>
  <c r="AE409" i="5"/>
  <c r="AH408" i="5"/>
  <c r="AG408" i="5"/>
  <c r="AE408" i="5"/>
  <c r="E408" i="5"/>
  <c r="AH407" i="5"/>
  <c r="AG407" i="5"/>
  <c r="AH406" i="5"/>
  <c r="AG406" i="5"/>
  <c r="AH405" i="5"/>
  <c r="AG405" i="5"/>
  <c r="AH404" i="5"/>
  <c r="X404" i="5"/>
  <c r="AH403" i="5"/>
  <c r="X403" i="5"/>
  <c r="AH402" i="5"/>
  <c r="X402" i="5"/>
  <c r="F397" i="5"/>
  <c r="F396" i="5"/>
  <c r="F395" i="5"/>
  <c r="AB398" i="5" s="1"/>
  <c r="AA398" i="5" s="1"/>
  <c r="AA394" i="5"/>
  <c r="F392" i="5"/>
  <c r="AH388" i="5"/>
  <c r="AG388" i="5"/>
  <c r="AF388" i="5"/>
  <c r="AE388" i="5"/>
  <c r="AH387" i="5"/>
  <c r="AG387" i="5"/>
  <c r="AE387" i="5"/>
  <c r="AH386" i="5"/>
  <c r="AG386" i="5"/>
  <c r="AE386" i="5"/>
  <c r="E386" i="5"/>
  <c r="AH385" i="5"/>
  <c r="AG385" i="5"/>
  <c r="AH384" i="5"/>
  <c r="AG384" i="5"/>
  <c r="AH383" i="5"/>
  <c r="AG383" i="5"/>
  <c r="AH382" i="5"/>
  <c r="X382" i="5"/>
  <c r="AH381" i="5"/>
  <c r="X381" i="5"/>
  <c r="AH380" i="5"/>
  <c r="X380" i="5"/>
  <c r="F375" i="5"/>
  <c r="F374" i="5"/>
  <c r="F373" i="5"/>
  <c r="AB376" i="5" s="1"/>
  <c r="AA376" i="5" s="1"/>
  <c r="AA372" i="5"/>
  <c r="F370" i="5"/>
  <c r="AH366" i="5"/>
  <c r="AG366" i="5"/>
  <c r="AF366" i="5"/>
  <c r="AE366" i="5"/>
  <c r="AH365" i="5"/>
  <c r="AG365" i="5"/>
  <c r="AE365" i="5"/>
  <c r="AH364" i="5"/>
  <c r="AG364" i="5"/>
  <c r="AE364" i="5"/>
  <c r="E364" i="5"/>
  <c r="AH363" i="5"/>
  <c r="AG363" i="5"/>
  <c r="AH362" i="5"/>
  <c r="AG362" i="5"/>
  <c r="AH361" i="5"/>
  <c r="AG361" i="5"/>
  <c r="AH360" i="5"/>
  <c r="X360" i="5"/>
  <c r="AH359" i="5"/>
  <c r="X359" i="5"/>
  <c r="AH358" i="5"/>
  <c r="X358" i="5"/>
  <c r="F353" i="5"/>
  <c r="F352" i="5"/>
  <c r="F351" i="5"/>
  <c r="AB354" i="5" s="1"/>
  <c r="AA354" i="5" s="1"/>
  <c r="AA350" i="5"/>
  <c r="F348" i="5"/>
  <c r="AH344" i="5"/>
  <c r="AG344" i="5"/>
  <c r="AF344" i="5"/>
  <c r="AE344" i="5"/>
  <c r="AH343" i="5"/>
  <c r="AG343" i="5"/>
  <c r="AE343" i="5"/>
  <c r="AH342" i="5"/>
  <c r="AG342" i="5"/>
  <c r="AE342" i="5"/>
  <c r="E342" i="5"/>
  <c r="AH341" i="5"/>
  <c r="AG341" i="5"/>
  <c r="AH340" i="5"/>
  <c r="AG340" i="5"/>
  <c r="AH339" i="5"/>
  <c r="AG339" i="5"/>
  <c r="AH338" i="5"/>
  <c r="X338" i="5"/>
  <c r="AH337" i="5"/>
  <c r="X337" i="5"/>
  <c r="AH336" i="5"/>
  <c r="X336" i="5"/>
  <c r="F329" i="5"/>
  <c r="AB332" i="5" s="1"/>
  <c r="AA332" i="5" s="1"/>
  <c r="F331" i="5" s="1"/>
  <c r="AA328" i="5"/>
  <c r="F326" i="5"/>
  <c r="AH322" i="5"/>
  <c r="AG322" i="5"/>
  <c r="AF322" i="5"/>
  <c r="AE322" i="5"/>
  <c r="AH321" i="5"/>
  <c r="AG321" i="5"/>
  <c r="AE321" i="5"/>
  <c r="AH320" i="5"/>
  <c r="AG320" i="5"/>
  <c r="AE320" i="5"/>
  <c r="E320" i="5"/>
  <c r="AH319" i="5"/>
  <c r="AG319" i="5"/>
  <c r="AH318" i="5"/>
  <c r="AG318" i="5"/>
  <c r="AH317" i="5"/>
  <c r="AG317" i="5"/>
  <c r="AH316" i="5"/>
  <c r="X316" i="5"/>
  <c r="AH315" i="5"/>
  <c r="X315" i="5"/>
  <c r="AH314" i="5"/>
  <c r="X314" i="5"/>
  <c r="F309" i="5"/>
  <c r="F308" i="5"/>
  <c r="F307" i="5"/>
  <c r="AB310" i="5" s="1"/>
  <c r="AA310" i="5" s="1"/>
  <c r="AA306" i="5"/>
  <c r="F304" i="5"/>
  <c r="AH300" i="5"/>
  <c r="AG300" i="5"/>
  <c r="AF300" i="5"/>
  <c r="AE300" i="5"/>
  <c r="AH299" i="5"/>
  <c r="AG299" i="5"/>
  <c r="AE299" i="5"/>
  <c r="AH298" i="5"/>
  <c r="AG298" i="5"/>
  <c r="AE298" i="5"/>
  <c r="E298" i="5"/>
  <c r="AH297" i="5"/>
  <c r="AG297" i="5"/>
  <c r="AH296" i="5"/>
  <c r="AG296" i="5"/>
  <c r="AH295" i="5"/>
  <c r="AG295" i="5"/>
  <c r="AH294" i="5"/>
  <c r="X294" i="5"/>
  <c r="AH293" i="5"/>
  <c r="X293" i="5"/>
  <c r="AH292" i="5"/>
  <c r="X292" i="5"/>
  <c r="F287" i="5"/>
  <c r="F286" i="5"/>
  <c r="F285" i="5"/>
  <c r="AB288" i="5" s="1"/>
  <c r="AA288" i="5" s="1"/>
  <c r="AA284" i="5"/>
  <c r="F282" i="5"/>
  <c r="AH278" i="5"/>
  <c r="AG278" i="5"/>
  <c r="AF278" i="5"/>
  <c r="AE278" i="5"/>
  <c r="AH277" i="5"/>
  <c r="AG277" i="5"/>
  <c r="AE277" i="5"/>
  <c r="AH276" i="5"/>
  <c r="AG276" i="5"/>
  <c r="AE276" i="5"/>
  <c r="E276" i="5"/>
  <c r="AH275" i="5"/>
  <c r="AG275" i="5"/>
  <c r="AH274" i="5"/>
  <c r="AG274" i="5"/>
  <c r="AH273" i="5"/>
  <c r="AG273" i="5"/>
  <c r="AH272" i="5"/>
  <c r="X272" i="5"/>
  <c r="AH271" i="5"/>
  <c r="X271" i="5"/>
  <c r="AH270" i="5"/>
  <c r="X270" i="5"/>
  <c r="F265" i="5"/>
  <c r="F264" i="5"/>
  <c r="F263" i="5"/>
  <c r="AB266" i="5" s="1"/>
  <c r="AA266" i="5" s="1"/>
  <c r="AA262" i="5"/>
  <c r="F260" i="5"/>
  <c r="AH256" i="5"/>
  <c r="AG256" i="5"/>
  <c r="AF256" i="5"/>
  <c r="AE256" i="5"/>
  <c r="AH255" i="5"/>
  <c r="AG255" i="5"/>
  <c r="AE255" i="5"/>
  <c r="AH254" i="5"/>
  <c r="AG254" i="5"/>
  <c r="AE254" i="5"/>
  <c r="E254" i="5"/>
  <c r="AH253" i="5"/>
  <c r="AG253" i="5"/>
  <c r="AH252" i="5"/>
  <c r="AG252" i="5"/>
  <c r="AH251" i="5"/>
  <c r="AG251" i="5"/>
  <c r="AH250" i="5"/>
  <c r="X250" i="5"/>
  <c r="AH249" i="5"/>
  <c r="X249" i="5"/>
  <c r="AH248" i="5"/>
  <c r="X248" i="5"/>
  <c r="F243" i="5"/>
  <c r="F242" i="5"/>
  <c r="F241" i="5"/>
  <c r="AB244" i="5" s="1"/>
  <c r="AA244" i="5" s="1"/>
  <c r="AA240" i="5"/>
  <c r="F238" i="5"/>
  <c r="AH234" i="5"/>
  <c r="AG234" i="5"/>
  <c r="AF234" i="5"/>
  <c r="AE234" i="5"/>
  <c r="AH233" i="5"/>
  <c r="AG233" i="5"/>
  <c r="AE233" i="5"/>
  <c r="AH232" i="5"/>
  <c r="AG232" i="5"/>
  <c r="AE232" i="5"/>
  <c r="E232" i="5"/>
  <c r="AH231" i="5"/>
  <c r="AG231" i="5"/>
  <c r="AH230" i="5"/>
  <c r="AG230" i="5"/>
  <c r="AH229" i="5"/>
  <c r="AG229" i="5"/>
  <c r="AH228" i="5"/>
  <c r="X228" i="5"/>
  <c r="AH227" i="5"/>
  <c r="X227" i="5"/>
  <c r="AH226" i="5"/>
  <c r="X226" i="5"/>
  <c r="F221" i="5"/>
  <c r="F220" i="5"/>
  <c r="F219" i="5"/>
  <c r="AB222" i="5" s="1"/>
  <c r="AA222" i="5" s="1"/>
  <c r="AA218" i="5"/>
  <c r="F216" i="5"/>
  <c r="AH212" i="5"/>
  <c r="AG212" i="5"/>
  <c r="AF212" i="5"/>
  <c r="AE212" i="5"/>
  <c r="AH211" i="5"/>
  <c r="AG211" i="5"/>
  <c r="AE211" i="5"/>
  <c r="AH210" i="5"/>
  <c r="AG210" i="5"/>
  <c r="AE210" i="5"/>
  <c r="E210" i="5"/>
  <c r="AH209" i="5"/>
  <c r="AG209" i="5"/>
  <c r="AH208" i="5"/>
  <c r="AG208" i="5"/>
  <c r="AH207" i="5"/>
  <c r="AG207" i="5"/>
  <c r="AH206" i="5"/>
  <c r="X206" i="5"/>
  <c r="AH205" i="5"/>
  <c r="X205" i="5"/>
  <c r="AH204" i="5"/>
  <c r="X204" i="5"/>
  <c r="F199" i="5"/>
  <c r="F198" i="5"/>
  <c r="F197" i="5"/>
  <c r="AB200" i="5" s="1"/>
  <c r="AA200" i="5" s="1"/>
  <c r="AA196" i="5"/>
  <c r="F194" i="5"/>
  <c r="AH190" i="5"/>
  <c r="AG190" i="5"/>
  <c r="AF190" i="5"/>
  <c r="AE190" i="5"/>
  <c r="AH189" i="5"/>
  <c r="AG189" i="5"/>
  <c r="AE189" i="5"/>
  <c r="AH188" i="5"/>
  <c r="AG188" i="5"/>
  <c r="AE188" i="5"/>
  <c r="E188" i="5"/>
  <c r="AH187" i="5"/>
  <c r="AG187" i="5"/>
  <c r="AH186" i="5"/>
  <c r="AG186" i="5"/>
  <c r="AH185" i="5"/>
  <c r="AG185" i="5"/>
  <c r="AH184" i="5"/>
  <c r="X184" i="5"/>
  <c r="AH183" i="5"/>
  <c r="X183" i="5"/>
  <c r="AH182" i="5"/>
  <c r="X182" i="5"/>
  <c r="F177" i="5"/>
  <c r="F175" i="5"/>
  <c r="AB178" i="5" s="1"/>
  <c r="AA178" i="5" s="1"/>
  <c r="F176" i="5" s="1"/>
  <c r="AA174" i="5"/>
  <c r="F172" i="5"/>
  <c r="AH168" i="5"/>
  <c r="AG168" i="5"/>
  <c r="AF168" i="5"/>
  <c r="AE168" i="5"/>
  <c r="AH167" i="5"/>
  <c r="AG167" i="5"/>
  <c r="AE167" i="5"/>
  <c r="AH166" i="5"/>
  <c r="AG166" i="5"/>
  <c r="AE166" i="5"/>
  <c r="E166" i="5"/>
  <c r="Y166" i="5" s="1"/>
  <c r="AH165" i="5"/>
  <c r="AG165" i="5"/>
  <c r="AH164" i="5"/>
  <c r="AG164" i="5"/>
  <c r="AH163" i="5"/>
  <c r="AG163" i="5"/>
  <c r="AH162" i="5"/>
  <c r="X162" i="5"/>
  <c r="AH161" i="5"/>
  <c r="X161" i="5"/>
  <c r="AH160" i="5"/>
  <c r="X160" i="5"/>
  <c r="F155" i="5"/>
  <c r="F154" i="5"/>
  <c r="AB156" i="5"/>
  <c r="AA156" i="5" s="1"/>
  <c r="AA152" i="5"/>
  <c r="F150" i="5"/>
  <c r="AH146" i="5"/>
  <c r="AG146" i="5"/>
  <c r="AF146" i="5"/>
  <c r="AE146" i="5"/>
  <c r="AH145" i="5"/>
  <c r="AG145" i="5"/>
  <c r="AE145" i="5"/>
  <c r="AH144" i="5"/>
  <c r="AG144" i="5"/>
  <c r="AE144" i="5"/>
  <c r="E144" i="5"/>
  <c r="AH143" i="5"/>
  <c r="AG143" i="5"/>
  <c r="AH142" i="5"/>
  <c r="AG142" i="5"/>
  <c r="AH141" i="5"/>
  <c r="AG141" i="5"/>
  <c r="AH140" i="5"/>
  <c r="X140" i="5"/>
  <c r="AH139" i="5"/>
  <c r="X139" i="5"/>
  <c r="AH138" i="5"/>
  <c r="X138" i="5"/>
  <c r="F133" i="5"/>
  <c r="F132" i="5"/>
  <c r="F131" i="5"/>
  <c r="AB134" i="5" s="1"/>
  <c r="AA134" i="5" s="1"/>
  <c r="AA130" i="5"/>
  <c r="F128" i="5"/>
  <c r="AH124" i="5"/>
  <c r="AG124" i="5"/>
  <c r="AF124" i="5"/>
  <c r="AE124" i="5"/>
  <c r="AH123" i="5"/>
  <c r="AG123" i="5"/>
  <c r="AE123" i="5"/>
  <c r="AH122" i="5"/>
  <c r="AG122" i="5"/>
  <c r="AE122" i="5"/>
  <c r="E122" i="5"/>
  <c r="AH121" i="5"/>
  <c r="AG121" i="5"/>
  <c r="AH120" i="5"/>
  <c r="AG120" i="5"/>
  <c r="AH119" i="5"/>
  <c r="AG119" i="5"/>
  <c r="AH118" i="5"/>
  <c r="AH117" i="5"/>
  <c r="AH116" i="5"/>
  <c r="F111" i="5"/>
  <c r="F110" i="5"/>
  <c r="F109" i="5"/>
  <c r="AB112" i="5" s="1"/>
  <c r="AA112" i="5" s="1"/>
  <c r="AA108" i="5"/>
  <c r="F106" i="5"/>
  <c r="AH102" i="5"/>
  <c r="AG102" i="5"/>
  <c r="AF102" i="5"/>
  <c r="AE102" i="5"/>
  <c r="AH101" i="5"/>
  <c r="AG101" i="5"/>
  <c r="AE101" i="5"/>
  <c r="AH100" i="5"/>
  <c r="AG100" i="5"/>
  <c r="AE100" i="5"/>
  <c r="E100" i="5"/>
  <c r="AH99" i="5"/>
  <c r="AG99" i="5"/>
  <c r="AH98" i="5"/>
  <c r="AG98" i="5"/>
  <c r="AH97" i="5"/>
  <c r="AG97" i="5"/>
  <c r="AH96" i="5"/>
  <c r="X96" i="5"/>
  <c r="AH95" i="5"/>
  <c r="X95" i="5"/>
  <c r="AH94" i="5"/>
  <c r="X94" i="5"/>
  <c r="F89" i="5"/>
  <c r="F88" i="5"/>
  <c r="F87" i="5"/>
  <c r="AB90" i="5" s="1"/>
  <c r="AA90" i="5" s="1"/>
  <c r="AA86" i="5"/>
  <c r="F84" i="5"/>
  <c r="AH80" i="5"/>
  <c r="AG80" i="5"/>
  <c r="AF80" i="5"/>
  <c r="AE80" i="5"/>
  <c r="AH79" i="5"/>
  <c r="AG79" i="5"/>
  <c r="AE79" i="5"/>
  <c r="AH78" i="5"/>
  <c r="AG78" i="5"/>
  <c r="AE78" i="5"/>
  <c r="E78" i="5"/>
  <c r="AH77" i="5"/>
  <c r="AG77" i="5"/>
  <c r="AH76" i="5"/>
  <c r="AG76" i="5"/>
  <c r="AH75" i="5"/>
  <c r="AG75" i="5"/>
  <c r="AH74" i="5"/>
  <c r="X74" i="5"/>
  <c r="AH73" i="5"/>
  <c r="X73" i="5"/>
  <c r="AH72" i="5"/>
  <c r="X72" i="5"/>
  <c r="F66" i="5"/>
  <c r="AB68" i="5"/>
  <c r="AA68" i="5" s="1"/>
  <c r="F67" i="5" s="1"/>
  <c r="AA64" i="5"/>
  <c r="AB46" i="5"/>
  <c r="AA46" i="5" s="1"/>
  <c r="F62" i="5"/>
  <c r="AH58" i="5"/>
  <c r="AG58" i="5"/>
  <c r="AF58" i="5"/>
  <c r="AE58" i="5"/>
  <c r="AH57" i="5"/>
  <c r="AG57" i="5"/>
  <c r="AE57" i="5"/>
  <c r="AH56" i="5"/>
  <c r="AG56" i="5"/>
  <c r="AE56" i="5"/>
  <c r="E56" i="5"/>
  <c r="AH55" i="5"/>
  <c r="AG55" i="5"/>
  <c r="AH54" i="5"/>
  <c r="AG54" i="5"/>
  <c r="AH53" i="5"/>
  <c r="AG53" i="5"/>
  <c r="AH52" i="5"/>
  <c r="X52" i="5"/>
  <c r="AH51" i="5"/>
  <c r="X51" i="5"/>
  <c r="AH50" i="5"/>
  <c r="X50" i="5"/>
  <c r="F45" i="5"/>
  <c r="F44" i="5"/>
  <c r="AA42" i="5"/>
  <c r="F59" i="5" l="1"/>
  <c r="D36" i="15"/>
  <c r="B33" i="15" s="1"/>
  <c r="F213" i="5"/>
  <c r="D190" i="15"/>
  <c r="B187" i="15" s="1"/>
  <c r="F301" i="5"/>
  <c r="D278" i="15"/>
  <c r="B275" i="15" s="1"/>
  <c r="F367" i="5"/>
  <c r="D344" i="15"/>
  <c r="B341" i="15" s="1"/>
  <c r="F191" i="5"/>
  <c r="D168" i="15"/>
  <c r="B165" i="15" s="1"/>
  <c r="F279" i="5"/>
  <c r="D256" i="15"/>
  <c r="B253" i="15" s="1"/>
  <c r="F433" i="5"/>
  <c r="D410" i="15"/>
  <c r="B407" i="15" s="1"/>
  <c r="F125" i="5"/>
  <c r="D102" i="15"/>
  <c r="B99" i="15" s="1"/>
  <c r="F103" i="5"/>
  <c r="D80" i="15"/>
  <c r="B77" i="15" s="1"/>
  <c r="F257" i="5"/>
  <c r="D234" i="15"/>
  <c r="B231" i="15" s="1"/>
  <c r="F169" i="5"/>
  <c r="D146" i="15"/>
  <c r="B143" i="15" s="1"/>
  <c r="F411" i="5"/>
  <c r="D388" i="15"/>
  <c r="B385" i="15" s="1"/>
  <c r="F235" i="5"/>
  <c r="D212" i="15"/>
  <c r="B209" i="15" s="1"/>
  <c r="F323" i="5"/>
  <c r="D300" i="15"/>
  <c r="B297" i="15" s="1"/>
  <c r="F147" i="5"/>
  <c r="D124" i="15"/>
  <c r="B121" i="15" s="1"/>
  <c r="F389" i="5"/>
  <c r="D366" i="15"/>
  <c r="B363" i="15" s="1"/>
  <c r="F81" i="5"/>
  <c r="D58" i="15"/>
  <c r="B55" i="15" s="1"/>
  <c r="F67" i="14"/>
  <c r="U78" i="14" s="1"/>
  <c r="Y163" i="14"/>
  <c r="H199" i="14"/>
  <c r="U268" i="14"/>
  <c r="U187" i="14"/>
  <c r="U116" i="14"/>
  <c r="U338" i="14"/>
  <c r="Y231" i="14"/>
  <c r="X47" i="14"/>
  <c r="X49" i="14"/>
  <c r="U253" i="14"/>
  <c r="U379" i="14"/>
  <c r="X53" i="14"/>
  <c r="U144" i="14"/>
  <c r="Y381" i="14"/>
  <c r="X55" i="14"/>
  <c r="Y207" i="14"/>
  <c r="U298" i="14"/>
  <c r="U429" i="14"/>
  <c r="U319" i="14"/>
  <c r="F22" i="14"/>
  <c r="H23" i="14" s="1"/>
  <c r="F20" i="14"/>
  <c r="E321" i="14"/>
  <c r="X118" i="5"/>
  <c r="X117" i="5"/>
  <c r="X116" i="5"/>
  <c r="X77" i="5"/>
  <c r="X71" i="5"/>
  <c r="X75" i="5"/>
  <c r="X135" i="5"/>
  <c r="F330" i="5"/>
  <c r="X427" i="5"/>
  <c r="X421" i="5"/>
  <c r="X422" i="5"/>
  <c r="X429" i="5"/>
  <c r="X423" i="5"/>
  <c r="X399" i="5"/>
  <c r="X407" i="5"/>
  <c r="X400" i="5"/>
  <c r="X401" i="5"/>
  <c r="X405" i="5"/>
  <c r="X378" i="5"/>
  <c r="X385" i="5"/>
  <c r="X379" i="5"/>
  <c r="X383" i="5"/>
  <c r="X377" i="5"/>
  <c r="X361" i="5"/>
  <c r="X355" i="5"/>
  <c r="X363" i="5"/>
  <c r="X356" i="5"/>
  <c r="X357" i="5"/>
  <c r="X317" i="5"/>
  <c r="X311" i="5"/>
  <c r="X319" i="5"/>
  <c r="X312" i="5"/>
  <c r="X313" i="5"/>
  <c r="X289" i="5"/>
  <c r="X297" i="5"/>
  <c r="X290" i="5"/>
  <c r="X291" i="5"/>
  <c r="X295" i="5"/>
  <c r="X267" i="5"/>
  <c r="X275" i="5"/>
  <c r="X268" i="5"/>
  <c r="X269" i="5"/>
  <c r="X273" i="5"/>
  <c r="X246" i="5"/>
  <c r="X247" i="5"/>
  <c r="X251" i="5"/>
  <c r="X253" i="5"/>
  <c r="X245" i="5"/>
  <c r="X229" i="5"/>
  <c r="X223" i="5"/>
  <c r="X231" i="5"/>
  <c r="X224" i="5"/>
  <c r="X225" i="5"/>
  <c r="X207" i="5"/>
  <c r="X201" i="5"/>
  <c r="X209" i="5"/>
  <c r="X202" i="5"/>
  <c r="X203" i="5"/>
  <c r="X185" i="5"/>
  <c r="X179" i="5"/>
  <c r="X187" i="5"/>
  <c r="X180" i="5"/>
  <c r="X181" i="5"/>
  <c r="X157" i="5"/>
  <c r="X165" i="5"/>
  <c r="X158" i="5"/>
  <c r="X159" i="5"/>
  <c r="X163" i="5"/>
  <c r="X143" i="5"/>
  <c r="X136" i="5"/>
  <c r="X137" i="5"/>
  <c r="X141" i="5"/>
  <c r="X115" i="5"/>
  <c r="X119" i="5"/>
  <c r="X113" i="5"/>
  <c r="X121" i="5"/>
  <c r="X114" i="5"/>
  <c r="X97" i="5"/>
  <c r="X99" i="5"/>
  <c r="X91" i="5"/>
  <c r="X92" i="5"/>
  <c r="X93" i="5"/>
  <c r="X53" i="5"/>
  <c r="X55" i="5"/>
  <c r="X49" i="5"/>
  <c r="U272" i="5"/>
  <c r="U341" i="5"/>
  <c r="U430" i="5"/>
  <c r="I353" i="5"/>
  <c r="U379" i="5"/>
  <c r="U407" i="5"/>
  <c r="U313" i="5"/>
  <c r="U298" i="5"/>
  <c r="U231" i="5"/>
  <c r="U203" i="5"/>
  <c r="H177" i="5"/>
  <c r="W184" i="5" s="1"/>
  <c r="U137" i="5"/>
  <c r="U119" i="5"/>
  <c r="Y95" i="14"/>
  <c r="U165" i="5"/>
  <c r="U253" i="5"/>
  <c r="U445" i="5"/>
  <c r="X70" i="5"/>
  <c r="X47" i="5"/>
  <c r="X48" i="5"/>
  <c r="U316" i="5"/>
  <c r="X77" i="14"/>
  <c r="X69" i="14"/>
  <c r="X71" i="14"/>
  <c r="U250" i="5"/>
  <c r="U247" i="5"/>
  <c r="I155" i="5"/>
  <c r="H155" i="5"/>
  <c r="U404" i="5"/>
  <c r="U179" i="5"/>
  <c r="U227" i="5"/>
  <c r="H331" i="5"/>
  <c r="H89" i="5"/>
  <c r="I331" i="5"/>
  <c r="U357" i="5"/>
  <c r="U361" i="5"/>
  <c r="I111" i="5"/>
  <c r="U183" i="5"/>
  <c r="H288" i="5"/>
  <c r="V298" i="5" s="1"/>
  <c r="U289" i="5"/>
  <c r="U338" i="5"/>
  <c r="H354" i="5"/>
  <c r="V358" i="5" s="1"/>
  <c r="Y358" i="5" s="1"/>
  <c r="B358" i="5" s="1"/>
  <c r="C358" i="5" s="1"/>
  <c r="U113" i="5"/>
  <c r="U181" i="5"/>
  <c r="U355" i="5"/>
  <c r="U429" i="5"/>
  <c r="H309" i="5"/>
  <c r="U315" i="5"/>
  <c r="I177" i="5"/>
  <c r="U311" i="5"/>
  <c r="U139" i="5"/>
  <c r="H178" i="5"/>
  <c r="V187" i="5" s="1"/>
  <c r="U115" i="5"/>
  <c r="U182" i="5"/>
  <c r="U185" i="5"/>
  <c r="U291" i="5"/>
  <c r="I67" i="14"/>
  <c r="U55" i="14"/>
  <c r="E15" i="14"/>
  <c r="B238" i="14" s="1"/>
  <c r="H111" i="14"/>
  <c r="C227" i="14"/>
  <c r="Y364" i="14"/>
  <c r="E387" i="14"/>
  <c r="Y427" i="14"/>
  <c r="C162" i="14"/>
  <c r="I111" i="14"/>
  <c r="Y273" i="14"/>
  <c r="U77" i="14"/>
  <c r="Y183" i="14"/>
  <c r="H155" i="14"/>
  <c r="U161" i="14"/>
  <c r="Y342" i="14"/>
  <c r="H354" i="14"/>
  <c r="V364" i="14" s="1"/>
  <c r="I221" i="14"/>
  <c r="H112" i="14"/>
  <c r="V122" i="14" s="1"/>
  <c r="U113" i="14"/>
  <c r="Y119" i="14"/>
  <c r="H156" i="14"/>
  <c r="V166" i="14" s="1"/>
  <c r="Y359" i="14"/>
  <c r="U94" i="14"/>
  <c r="Y97" i="14"/>
  <c r="Y117" i="14"/>
  <c r="U157" i="14"/>
  <c r="Y250" i="14"/>
  <c r="H287" i="14"/>
  <c r="C311" i="14"/>
  <c r="U443" i="14"/>
  <c r="Y141" i="14"/>
  <c r="I287" i="14"/>
  <c r="U292" i="14"/>
  <c r="U295" i="14"/>
  <c r="Y315" i="14"/>
  <c r="U121" i="14"/>
  <c r="Y272" i="14"/>
  <c r="H288" i="14"/>
  <c r="V292" i="14" s="1"/>
  <c r="C355" i="14"/>
  <c r="Y316" i="14"/>
  <c r="U355" i="14"/>
  <c r="Y228" i="14"/>
  <c r="U289" i="14"/>
  <c r="Y403" i="14"/>
  <c r="C52" i="14"/>
  <c r="C118" i="14"/>
  <c r="Y317" i="14"/>
  <c r="Y337" i="14"/>
  <c r="Y360" i="14"/>
  <c r="U52" i="14"/>
  <c r="U99" i="14"/>
  <c r="U159" i="14"/>
  <c r="U293" i="14"/>
  <c r="U122" i="14"/>
  <c r="U162" i="14"/>
  <c r="Y229" i="14"/>
  <c r="U404" i="14"/>
  <c r="Y429" i="14"/>
  <c r="U225" i="14"/>
  <c r="U297" i="14"/>
  <c r="H353" i="14"/>
  <c r="U314" i="14"/>
  <c r="Y405" i="14"/>
  <c r="U229" i="14"/>
  <c r="Y385" i="14"/>
  <c r="U50" i="14"/>
  <c r="Y140" i="14"/>
  <c r="U160" i="14"/>
  <c r="U166" i="14"/>
  <c r="Y275" i="14"/>
  <c r="U294" i="14"/>
  <c r="C377" i="14"/>
  <c r="C381" i="14"/>
  <c r="U291" i="14"/>
  <c r="U361" i="14"/>
  <c r="U358" i="14"/>
  <c r="B142" i="14"/>
  <c r="B144" i="14" s="1"/>
  <c r="U91" i="14"/>
  <c r="Y99" i="14"/>
  <c r="C135" i="14"/>
  <c r="Y143" i="14"/>
  <c r="C205" i="14"/>
  <c r="U227" i="14"/>
  <c r="C269" i="14"/>
  <c r="V294" i="14"/>
  <c r="C313" i="14"/>
  <c r="H419" i="14"/>
  <c r="U423" i="14"/>
  <c r="C426" i="14"/>
  <c r="U448" i="14"/>
  <c r="Y451" i="14"/>
  <c r="Y162" i="14"/>
  <c r="Y249" i="14"/>
  <c r="Y253" i="14"/>
  <c r="I419" i="14"/>
  <c r="U426" i="14"/>
  <c r="Y139" i="14"/>
  <c r="U402" i="14"/>
  <c r="H420" i="14"/>
  <c r="V427" i="14" s="1"/>
  <c r="U430" i="14"/>
  <c r="C136" i="14"/>
  <c r="C159" i="14"/>
  <c r="C206" i="14"/>
  <c r="C225" i="14"/>
  <c r="Y251" i="14"/>
  <c r="Y341" i="14"/>
  <c r="Y383" i="14"/>
  <c r="E409" i="14"/>
  <c r="U424" i="14"/>
  <c r="U446" i="14"/>
  <c r="U96" i="14"/>
  <c r="Y187" i="14"/>
  <c r="B274" i="14"/>
  <c r="B276" i="14" s="1"/>
  <c r="B277" i="14" s="1"/>
  <c r="B428" i="14"/>
  <c r="B430" i="14" s="1"/>
  <c r="U427" i="14"/>
  <c r="V159" i="14"/>
  <c r="Y185" i="14"/>
  <c r="C184" i="14"/>
  <c r="Y206" i="14"/>
  <c r="Y294" i="14"/>
  <c r="Y297" i="14"/>
  <c r="Y298" i="14"/>
  <c r="U359" i="14"/>
  <c r="U377" i="14"/>
  <c r="U421" i="14"/>
  <c r="I441" i="14"/>
  <c r="Y449" i="14"/>
  <c r="Y144" i="14"/>
  <c r="U165" i="14"/>
  <c r="U184" i="14"/>
  <c r="U203" i="14"/>
  <c r="E255" i="14"/>
  <c r="C290" i="14"/>
  <c r="B340" i="14"/>
  <c r="B342" i="14" s="1"/>
  <c r="B343" i="14" s="1"/>
  <c r="B384" i="14"/>
  <c r="B386" i="14" s="1"/>
  <c r="B387" i="14" s="1"/>
  <c r="Y407" i="14"/>
  <c r="Y121" i="14"/>
  <c r="H221" i="14"/>
  <c r="V118" i="14"/>
  <c r="Y232" i="14"/>
  <c r="Y426" i="14"/>
  <c r="U425" i="14"/>
  <c r="U115" i="14"/>
  <c r="B230" i="14"/>
  <c r="B232" i="14" s="1"/>
  <c r="I243" i="14"/>
  <c r="Y339" i="14"/>
  <c r="Y361" i="14"/>
  <c r="U363" i="14"/>
  <c r="C378" i="14"/>
  <c r="C422" i="14"/>
  <c r="U182" i="14"/>
  <c r="Y276" i="14"/>
  <c r="U385" i="14"/>
  <c r="Y447" i="14"/>
  <c r="E101" i="14"/>
  <c r="E123" i="14"/>
  <c r="V116" i="14"/>
  <c r="B208" i="14"/>
  <c r="B210" i="14" s="1"/>
  <c r="U316" i="14"/>
  <c r="U360" i="14"/>
  <c r="C382" i="14"/>
  <c r="C404" i="14"/>
  <c r="U451" i="14"/>
  <c r="Y295" i="14"/>
  <c r="C291" i="14"/>
  <c r="E189" i="14"/>
  <c r="Y363" i="14"/>
  <c r="C359" i="14"/>
  <c r="H133" i="14"/>
  <c r="U140" i="14"/>
  <c r="U138" i="14"/>
  <c r="U143" i="14"/>
  <c r="U135" i="14"/>
  <c r="U137" i="14"/>
  <c r="U141" i="14"/>
  <c r="U139" i="14"/>
  <c r="W144" i="14"/>
  <c r="H134" i="14"/>
  <c r="B7" i="14"/>
  <c r="I133" i="14"/>
  <c r="B296" i="14"/>
  <c r="B164" i="14"/>
  <c r="E167" i="14"/>
  <c r="Y161" i="14"/>
  <c r="U272" i="14"/>
  <c r="U270" i="14"/>
  <c r="U275" i="14"/>
  <c r="U267" i="14"/>
  <c r="U269" i="14"/>
  <c r="U273" i="14"/>
  <c r="U271" i="14"/>
  <c r="H266" i="14"/>
  <c r="U276" i="14"/>
  <c r="I265" i="14"/>
  <c r="H265" i="14"/>
  <c r="B406" i="14"/>
  <c r="Y404" i="14"/>
  <c r="C400" i="14"/>
  <c r="Y118" i="14"/>
  <c r="C114" i="14"/>
  <c r="B120" i="14"/>
  <c r="C182" i="14"/>
  <c r="V356" i="14"/>
  <c r="V360" i="14"/>
  <c r="V358" i="14"/>
  <c r="V363" i="14"/>
  <c r="V355" i="14"/>
  <c r="V357" i="14"/>
  <c r="V361" i="14"/>
  <c r="V359" i="14"/>
  <c r="J221" i="14"/>
  <c r="V232" i="14"/>
  <c r="V224" i="14"/>
  <c r="V228" i="14"/>
  <c r="V226" i="14"/>
  <c r="V231" i="14"/>
  <c r="V223" i="14"/>
  <c r="V225" i="14"/>
  <c r="V229" i="14"/>
  <c r="V227" i="14"/>
  <c r="B362" i="14"/>
  <c r="B186" i="14"/>
  <c r="U334" i="14"/>
  <c r="V430" i="14"/>
  <c r="U210" i="14"/>
  <c r="C223" i="14"/>
  <c r="C248" i="14"/>
  <c r="C250" i="14"/>
  <c r="B252" i="14"/>
  <c r="H331" i="14"/>
  <c r="C357" i="14"/>
  <c r="U400" i="14"/>
  <c r="C425" i="14"/>
  <c r="C29" i="14"/>
  <c r="H45" i="14"/>
  <c r="W55" i="14" s="1"/>
  <c r="U114" i="14"/>
  <c r="C139" i="14"/>
  <c r="V157" i="14"/>
  <c r="V165" i="14"/>
  <c r="C180" i="14"/>
  <c r="H200" i="14"/>
  <c r="J199" i="14" s="1"/>
  <c r="U223" i="14"/>
  <c r="U231" i="14"/>
  <c r="U248" i="14"/>
  <c r="U250" i="14"/>
  <c r="C289" i="14"/>
  <c r="C314" i="14"/>
  <c r="C316" i="14"/>
  <c r="B318" i="14"/>
  <c r="Y319" i="14"/>
  <c r="I331" i="14"/>
  <c r="Y338" i="14"/>
  <c r="U357" i="14"/>
  <c r="H397" i="14"/>
  <c r="C423" i="14"/>
  <c r="E453" i="14"/>
  <c r="W210" i="14"/>
  <c r="U342" i="14"/>
  <c r="I397" i="14"/>
  <c r="V425" i="14"/>
  <c r="I45" i="14"/>
  <c r="U180" i="14"/>
  <c r="Y227" i="14"/>
  <c r="C25" i="14"/>
  <c r="U56" i="14"/>
  <c r="C94" i="14"/>
  <c r="C96" i="14"/>
  <c r="B98" i="14"/>
  <c r="H177" i="14"/>
  <c r="C203" i="14"/>
  <c r="U205" i="14"/>
  <c r="U207" i="14"/>
  <c r="E233" i="14"/>
  <c r="U246" i="14"/>
  <c r="C271" i="14"/>
  <c r="W276" i="14"/>
  <c r="Y293" i="14"/>
  <c r="C312" i="14"/>
  <c r="H332" i="14"/>
  <c r="U380" i="14"/>
  <c r="U382" i="14"/>
  <c r="U408" i="14"/>
  <c r="C421" i="14"/>
  <c r="V423" i="14"/>
  <c r="C446" i="14"/>
  <c r="C448" i="14"/>
  <c r="B450" i="14"/>
  <c r="I177" i="14"/>
  <c r="Y184" i="14"/>
  <c r="E299" i="14"/>
  <c r="U312" i="14"/>
  <c r="H398" i="14"/>
  <c r="U188" i="14"/>
  <c r="C226" i="14"/>
  <c r="H309" i="14"/>
  <c r="C335" i="14"/>
  <c r="C340" i="14" s="1"/>
  <c r="U337" i="14"/>
  <c r="U339" i="14"/>
  <c r="E365" i="14"/>
  <c r="U378" i="14"/>
  <c r="C403" i="14"/>
  <c r="W408" i="14"/>
  <c r="V421" i="14"/>
  <c r="Y425" i="14"/>
  <c r="C444" i="14"/>
  <c r="U51" i="14"/>
  <c r="U53" i="14"/>
  <c r="U92" i="14"/>
  <c r="C158" i="14"/>
  <c r="V160" i="14"/>
  <c r="V162" i="14"/>
  <c r="H178" i="14"/>
  <c r="U201" i="14"/>
  <c r="U209" i="14"/>
  <c r="U226" i="14"/>
  <c r="U228" i="14"/>
  <c r="U254" i="14"/>
  <c r="C267" i="14"/>
  <c r="C292" i="14"/>
  <c r="I309" i="14"/>
  <c r="U335" i="14"/>
  <c r="H375" i="14"/>
  <c r="C401" i="14"/>
  <c r="U403" i="14"/>
  <c r="U405" i="14"/>
  <c r="E431" i="14"/>
  <c r="U444" i="14"/>
  <c r="C51" i="14"/>
  <c r="U49" i="14"/>
  <c r="H89" i="14"/>
  <c r="C115" i="14"/>
  <c r="U117" i="14"/>
  <c r="U119" i="14"/>
  <c r="E145" i="14"/>
  <c r="U158" i="14"/>
  <c r="W188" i="14"/>
  <c r="Y205" i="14"/>
  <c r="H244" i="14"/>
  <c r="U320" i="14"/>
  <c r="I375" i="14"/>
  <c r="U401" i="14"/>
  <c r="H441" i="14"/>
  <c r="I89" i="14"/>
  <c r="Y96" i="14"/>
  <c r="V117" i="14"/>
  <c r="V119" i="14"/>
  <c r="V158" i="14"/>
  <c r="U183" i="14"/>
  <c r="U185" i="14"/>
  <c r="E211" i="14"/>
  <c r="U224" i="14"/>
  <c r="W254" i="14"/>
  <c r="Y271" i="14"/>
  <c r="H310" i="14"/>
  <c r="U333" i="14"/>
  <c r="U341" i="14"/>
  <c r="U386" i="14"/>
  <c r="U48" i="14"/>
  <c r="H46" i="14"/>
  <c r="U47" i="14"/>
  <c r="U100" i="14"/>
  <c r="C113" i="14"/>
  <c r="V115" i="14"/>
  <c r="U181" i="14"/>
  <c r="C247" i="14"/>
  <c r="U249" i="14"/>
  <c r="U251" i="14"/>
  <c r="E277" i="14"/>
  <c r="U290" i="14"/>
  <c r="C356" i="14"/>
  <c r="H376" i="14"/>
  <c r="U399" i="14"/>
  <c r="U452" i="14"/>
  <c r="B11" i="14"/>
  <c r="H90" i="14"/>
  <c r="U247" i="14"/>
  <c r="U315" i="14"/>
  <c r="U317" i="14"/>
  <c r="E343" i="14"/>
  <c r="U356" i="14"/>
  <c r="V426" i="14"/>
  <c r="H442" i="14"/>
  <c r="J441" i="14" s="1"/>
  <c r="V113" i="14"/>
  <c r="V121" i="14"/>
  <c r="U179" i="14"/>
  <c r="U204" i="14"/>
  <c r="U206" i="14"/>
  <c r="U232" i="14"/>
  <c r="U313" i="14"/>
  <c r="U381" i="14"/>
  <c r="U383" i="14"/>
  <c r="U422" i="14"/>
  <c r="W452" i="14"/>
  <c r="U95" i="14"/>
  <c r="U97" i="14"/>
  <c r="U136" i="14"/>
  <c r="U245" i="14"/>
  <c r="I353" i="14"/>
  <c r="J353" i="14" s="1"/>
  <c r="U447" i="14"/>
  <c r="U449" i="14"/>
  <c r="U202" i="14"/>
  <c r="U311" i="14"/>
  <c r="U336" i="14"/>
  <c r="U427" i="5"/>
  <c r="H222" i="5"/>
  <c r="V224" i="5" s="1"/>
  <c r="U421" i="5"/>
  <c r="H156" i="5"/>
  <c r="I221" i="5"/>
  <c r="U297" i="5"/>
  <c r="U336" i="5"/>
  <c r="U377" i="5"/>
  <c r="U204" i="5"/>
  <c r="U229" i="5"/>
  <c r="I199" i="5"/>
  <c r="H243" i="5"/>
  <c r="U317" i="5"/>
  <c r="U359" i="5"/>
  <c r="U121" i="5"/>
  <c r="I243" i="5"/>
  <c r="U248" i="5"/>
  <c r="I265" i="5"/>
  <c r="U314" i="5"/>
  <c r="U294" i="5"/>
  <c r="U385" i="5"/>
  <c r="U425" i="5"/>
  <c r="U140" i="5"/>
  <c r="U201" i="5"/>
  <c r="U223" i="5"/>
  <c r="H134" i="5"/>
  <c r="V141" i="5" s="1"/>
  <c r="U138" i="5"/>
  <c r="H419" i="5"/>
  <c r="U423" i="5"/>
  <c r="U187" i="5"/>
  <c r="U209" i="5"/>
  <c r="U319" i="5"/>
  <c r="U364" i="5"/>
  <c r="H397" i="5"/>
  <c r="W404" i="5" s="1"/>
  <c r="I419" i="5"/>
  <c r="U141" i="5"/>
  <c r="H287" i="5"/>
  <c r="U292" i="5"/>
  <c r="I397" i="5"/>
  <c r="U402" i="5"/>
  <c r="U135" i="5"/>
  <c r="U144" i="5"/>
  <c r="U184" i="5"/>
  <c r="U206" i="5"/>
  <c r="I287" i="5"/>
  <c r="H398" i="5"/>
  <c r="V408" i="5" s="1"/>
  <c r="H420" i="5"/>
  <c r="X69" i="5"/>
  <c r="U71" i="5"/>
  <c r="U77" i="5"/>
  <c r="U74" i="5"/>
  <c r="U72" i="5"/>
  <c r="U69" i="5"/>
  <c r="F440" i="5"/>
  <c r="D432" i="15" s="1"/>
  <c r="B429" i="15" s="1"/>
  <c r="U448" i="5"/>
  <c r="U446" i="5"/>
  <c r="U443" i="5"/>
  <c r="U451" i="5"/>
  <c r="U400" i="5"/>
  <c r="U408" i="5"/>
  <c r="U403" i="5"/>
  <c r="U405" i="5"/>
  <c r="U444" i="5"/>
  <c r="U401" i="5"/>
  <c r="H441" i="5"/>
  <c r="U399" i="5"/>
  <c r="U424" i="5"/>
  <c r="U426" i="5"/>
  <c r="U452" i="5"/>
  <c r="H442" i="5"/>
  <c r="U422" i="5"/>
  <c r="U447" i="5"/>
  <c r="U449" i="5"/>
  <c r="U268" i="5"/>
  <c r="U225" i="5"/>
  <c r="H265" i="5"/>
  <c r="W272" i="5" s="1"/>
  <c r="U293" i="5"/>
  <c r="U295" i="5"/>
  <c r="U334" i="5"/>
  <c r="U342" i="5"/>
  <c r="H266" i="5"/>
  <c r="U246" i="5"/>
  <c r="H332" i="5"/>
  <c r="U363" i="5"/>
  <c r="U380" i="5"/>
  <c r="U382" i="5"/>
  <c r="U271" i="5"/>
  <c r="U273" i="5"/>
  <c r="U312" i="5"/>
  <c r="U337" i="5"/>
  <c r="U339" i="5"/>
  <c r="U378" i="5"/>
  <c r="U269" i="5"/>
  <c r="U226" i="5"/>
  <c r="U228" i="5"/>
  <c r="U254" i="5"/>
  <c r="I309" i="5"/>
  <c r="U335" i="5"/>
  <c r="H375" i="5"/>
  <c r="W382" i="5" s="1"/>
  <c r="H244" i="5"/>
  <c r="U267" i="5"/>
  <c r="U275" i="5"/>
  <c r="U320" i="5"/>
  <c r="I375" i="5"/>
  <c r="U276" i="5"/>
  <c r="U224" i="5"/>
  <c r="H310" i="5"/>
  <c r="U333" i="5"/>
  <c r="U358" i="5"/>
  <c r="U360" i="5"/>
  <c r="U386" i="5"/>
  <c r="H221" i="5"/>
  <c r="U249" i="5"/>
  <c r="U251" i="5"/>
  <c r="U290" i="5"/>
  <c r="H376" i="5"/>
  <c r="U356" i="5"/>
  <c r="U232" i="5"/>
  <c r="H353" i="5"/>
  <c r="U381" i="5"/>
  <c r="U383" i="5"/>
  <c r="U245" i="5"/>
  <c r="U270" i="5"/>
  <c r="U157" i="5"/>
  <c r="U143" i="5"/>
  <c r="U160" i="5"/>
  <c r="U162" i="5"/>
  <c r="U188" i="5"/>
  <c r="U158" i="5"/>
  <c r="U166" i="5"/>
  <c r="U136" i="5"/>
  <c r="H133" i="5"/>
  <c r="U161" i="5"/>
  <c r="U163" i="5"/>
  <c r="U202" i="5"/>
  <c r="I133" i="5"/>
  <c r="U159" i="5"/>
  <c r="H199" i="5"/>
  <c r="U210" i="5"/>
  <c r="H200" i="5"/>
  <c r="U180" i="5"/>
  <c r="U205" i="5"/>
  <c r="U207" i="5"/>
  <c r="H90" i="5"/>
  <c r="U95" i="5"/>
  <c r="U93" i="5"/>
  <c r="U91" i="5"/>
  <c r="U99" i="5"/>
  <c r="U116" i="5"/>
  <c r="U118" i="5"/>
  <c r="I89" i="5"/>
  <c r="U114" i="5"/>
  <c r="U100" i="5"/>
  <c r="U97" i="5"/>
  <c r="H111" i="5"/>
  <c r="W118" i="5" s="1"/>
  <c r="U122" i="5"/>
  <c r="H112" i="5"/>
  <c r="U92" i="5"/>
  <c r="U94" i="5"/>
  <c r="U96" i="5"/>
  <c r="U117" i="5"/>
  <c r="U70" i="5"/>
  <c r="H67" i="5"/>
  <c r="U78" i="5"/>
  <c r="H68" i="5"/>
  <c r="U73" i="5"/>
  <c r="U75" i="5"/>
  <c r="U49" i="5"/>
  <c r="U55" i="5"/>
  <c r="U47" i="5"/>
  <c r="U52" i="5"/>
  <c r="U48" i="5"/>
  <c r="U56" i="5"/>
  <c r="H46" i="5"/>
  <c r="U50" i="5"/>
  <c r="H45" i="5"/>
  <c r="U51" i="5"/>
  <c r="U53" i="5"/>
  <c r="Y224" i="5" l="1"/>
  <c r="Y187" i="5"/>
  <c r="F345" i="5"/>
  <c r="D322" i="15"/>
  <c r="B319" i="15" s="1"/>
  <c r="H22" i="14"/>
  <c r="W32" i="14" s="1"/>
  <c r="H68" i="14"/>
  <c r="V78" i="14" s="1"/>
  <c r="Y78" i="14" s="1"/>
  <c r="U71" i="14"/>
  <c r="H67" i="14"/>
  <c r="W77" i="14" s="1"/>
  <c r="V290" i="14"/>
  <c r="U74" i="14"/>
  <c r="U72" i="14"/>
  <c r="U75" i="14"/>
  <c r="V293" i="14"/>
  <c r="U69" i="14"/>
  <c r="U73" i="14"/>
  <c r="V291" i="14"/>
  <c r="V295" i="14"/>
  <c r="J287" i="14"/>
  <c r="U70" i="14"/>
  <c r="J155" i="14"/>
  <c r="V161" i="14"/>
  <c r="V422" i="14"/>
  <c r="V424" i="14"/>
  <c r="V163" i="14"/>
  <c r="V114" i="14"/>
  <c r="C252" i="14"/>
  <c r="C254" i="14" s="1"/>
  <c r="J111" i="14"/>
  <c r="V429" i="14"/>
  <c r="X30" i="14"/>
  <c r="X28" i="14"/>
  <c r="X27" i="14"/>
  <c r="X26" i="14"/>
  <c r="Y26" i="14" s="1"/>
  <c r="B26" i="14" s="1"/>
  <c r="X32" i="14"/>
  <c r="B62" i="14"/>
  <c r="W429" i="5"/>
  <c r="W426" i="5"/>
  <c r="W363" i="5"/>
  <c r="W360" i="5"/>
  <c r="W341" i="5"/>
  <c r="W338" i="5"/>
  <c r="W311" i="5"/>
  <c r="W316" i="5"/>
  <c r="W297" i="5"/>
  <c r="W294" i="5"/>
  <c r="W231" i="5"/>
  <c r="W228" i="5"/>
  <c r="W209" i="5"/>
  <c r="W206" i="5"/>
  <c r="W183" i="5"/>
  <c r="W182" i="5"/>
  <c r="W165" i="5"/>
  <c r="W162" i="5"/>
  <c r="W143" i="5"/>
  <c r="W140" i="5"/>
  <c r="W77" i="5"/>
  <c r="W74" i="5"/>
  <c r="W55" i="5"/>
  <c r="W52" i="5"/>
  <c r="Y141" i="5"/>
  <c r="B141" i="5" s="1"/>
  <c r="C141" i="5" s="1"/>
  <c r="V429" i="5"/>
  <c r="Y429" i="5" s="1"/>
  <c r="B429" i="5" s="1"/>
  <c r="C429" i="5" s="1"/>
  <c r="V430" i="5"/>
  <c r="Y430" i="5" s="1"/>
  <c r="B224" i="5"/>
  <c r="C224" i="5" s="1"/>
  <c r="B187" i="5"/>
  <c r="C187" i="5" s="1"/>
  <c r="X335" i="5"/>
  <c r="X334" i="5"/>
  <c r="X341" i="5"/>
  <c r="X333" i="5"/>
  <c r="X339" i="5"/>
  <c r="X445" i="5"/>
  <c r="X444" i="5"/>
  <c r="X451" i="5"/>
  <c r="X449" i="5"/>
  <c r="W92" i="5"/>
  <c r="W99" i="5"/>
  <c r="W122" i="5"/>
  <c r="W121" i="5"/>
  <c r="W181" i="5"/>
  <c r="W187" i="5"/>
  <c r="W251" i="5"/>
  <c r="W253" i="5"/>
  <c r="W276" i="5"/>
  <c r="W275" i="5"/>
  <c r="W320" i="5"/>
  <c r="W319" i="5"/>
  <c r="W386" i="5"/>
  <c r="W385" i="5"/>
  <c r="W408" i="5"/>
  <c r="W407" i="5"/>
  <c r="W185" i="5"/>
  <c r="W188" i="5"/>
  <c r="W180" i="5"/>
  <c r="W179" i="5"/>
  <c r="W423" i="5"/>
  <c r="W427" i="5"/>
  <c r="W422" i="5"/>
  <c r="W421" i="5"/>
  <c r="W425" i="5"/>
  <c r="W424" i="5"/>
  <c r="W430" i="5"/>
  <c r="W401" i="5"/>
  <c r="W405" i="5"/>
  <c r="W402" i="5"/>
  <c r="W400" i="5"/>
  <c r="W399" i="5"/>
  <c r="W403" i="5"/>
  <c r="W379" i="5"/>
  <c r="W383" i="5"/>
  <c r="W378" i="5"/>
  <c r="W380" i="5"/>
  <c r="W377" i="5"/>
  <c r="W381" i="5"/>
  <c r="W358" i="5"/>
  <c r="W357" i="5"/>
  <c r="W361" i="5"/>
  <c r="W356" i="5"/>
  <c r="W355" i="5"/>
  <c r="W359" i="5"/>
  <c r="W364" i="5"/>
  <c r="W336" i="5"/>
  <c r="W335" i="5"/>
  <c r="W339" i="5"/>
  <c r="W334" i="5"/>
  <c r="W337" i="5"/>
  <c r="W333" i="5"/>
  <c r="W342" i="5"/>
  <c r="W315" i="5"/>
  <c r="W314" i="5"/>
  <c r="W313" i="5"/>
  <c r="W317" i="5"/>
  <c r="W312" i="5"/>
  <c r="W293" i="5"/>
  <c r="W292" i="5"/>
  <c r="W291" i="5"/>
  <c r="W295" i="5"/>
  <c r="W290" i="5"/>
  <c r="W298" i="5"/>
  <c r="W289" i="5"/>
  <c r="W267" i="5"/>
  <c r="W271" i="5"/>
  <c r="W270" i="5"/>
  <c r="W269" i="5"/>
  <c r="W273" i="5"/>
  <c r="W268" i="5"/>
  <c r="W229" i="5"/>
  <c r="W224" i="5"/>
  <c r="W227" i="5"/>
  <c r="W223" i="5"/>
  <c r="W225" i="5"/>
  <c r="W226" i="5"/>
  <c r="W232" i="5"/>
  <c r="W207" i="5"/>
  <c r="W202" i="5"/>
  <c r="W201" i="5"/>
  <c r="W205" i="5"/>
  <c r="W204" i="5"/>
  <c r="W203" i="5"/>
  <c r="W210" i="5"/>
  <c r="W161" i="5"/>
  <c r="W163" i="5"/>
  <c r="W135" i="5"/>
  <c r="W139" i="5"/>
  <c r="W138" i="5"/>
  <c r="W137" i="5"/>
  <c r="W141" i="5"/>
  <c r="W136" i="5"/>
  <c r="W144" i="5"/>
  <c r="W113" i="5"/>
  <c r="W117" i="5"/>
  <c r="W114" i="5"/>
  <c r="W116" i="5"/>
  <c r="W115" i="5"/>
  <c r="W119" i="5"/>
  <c r="W75" i="5"/>
  <c r="W73" i="5"/>
  <c r="W72" i="5"/>
  <c r="W71" i="5"/>
  <c r="W48" i="5"/>
  <c r="W53" i="5"/>
  <c r="W51" i="5"/>
  <c r="W50" i="5"/>
  <c r="W49" i="5"/>
  <c r="V293" i="5"/>
  <c r="Y293" i="5" s="1"/>
  <c r="B293" i="5" s="1"/>
  <c r="C293" i="5" s="1"/>
  <c r="V290" i="5"/>
  <c r="Y290" i="5" s="1"/>
  <c r="B290" i="5" s="1"/>
  <c r="C290" i="5" s="1"/>
  <c r="J287" i="5"/>
  <c r="V297" i="5"/>
  <c r="Y297" i="5" s="1"/>
  <c r="B297" i="5" s="1"/>
  <c r="C297" i="5" s="1"/>
  <c r="V295" i="5"/>
  <c r="Y295" i="5" s="1"/>
  <c r="B295" i="5" s="1"/>
  <c r="C295" i="5" s="1"/>
  <c r="V291" i="5"/>
  <c r="Y291" i="5" s="1"/>
  <c r="B291" i="5" s="1"/>
  <c r="C291" i="5" s="1"/>
  <c r="V292" i="5"/>
  <c r="Y292" i="5" s="1"/>
  <c r="B292" i="5" s="1"/>
  <c r="C292" i="5" s="1"/>
  <c r="V289" i="5"/>
  <c r="V294" i="5"/>
  <c r="Y294" i="5" s="1"/>
  <c r="B294" i="5" s="1"/>
  <c r="C294" i="5" s="1"/>
  <c r="B260" i="14"/>
  <c r="W159" i="5"/>
  <c r="W160" i="5"/>
  <c r="J155" i="5"/>
  <c r="W157" i="5"/>
  <c r="W158" i="5"/>
  <c r="W166" i="5"/>
  <c r="V163" i="5"/>
  <c r="Y163" i="5" s="1"/>
  <c r="B163" i="5" s="1"/>
  <c r="C163" i="5" s="1"/>
  <c r="V161" i="5"/>
  <c r="Y161" i="5" s="1"/>
  <c r="B161" i="5" s="1"/>
  <c r="C161" i="5" s="1"/>
  <c r="W249" i="5"/>
  <c r="W250" i="5"/>
  <c r="W247" i="5"/>
  <c r="W248" i="5"/>
  <c r="W245" i="5"/>
  <c r="W246" i="5"/>
  <c r="W254" i="5"/>
  <c r="W449" i="5"/>
  <c r="W451" i="5"/>
  <c r="W447" i="5"/>
  <c r="W448" i="5"/>
  <c r="W445" i="5"/>
  <c r="W446" i="5"/>
  <c r="W443" i="5"/>
  <c r="W444" i="5"/>
  <c r="V157" i="5"/>
  <c r="C98" i="14"/>
  <c r="C100" i="14" s="1"/>
  <c r="V139" i="5"/>
  <c r="Y139" i="5" s="1"/>
  <c r="B139" i="5" s="1"/>
  <c r="C139" i="5" s="1"/>
  <c r="W100" i="5"/>
  <c r="W95" i="5"/>
  <c r="W94" i="5"/>
  <c r="W96" i="5"/>
  <c r="W97" i="5"/>
  <c r="W91" i="5"/>
  <c r="W93" i="5"/>
  <c r="V166" i="5"/>
  <c r="V425" i="5"/>
  <c r="Y425" i="5" s="1"/>
  <c r="B425" i="5" s="1"/>
  <c r="C425" i="5" s="1"/>
  <c r="W69" i="5"/>
  <c r="W70" i="5"/>
  <c r="V136" i="5"/>
  <c r="Y136" i="5" s="1"/>
  <c r="B136" i="5" s="1"/>
  <c r="C136" i="5" s="1"/>
  <c r="J89" i="5"/>
  <c r="V401" i="5"/>
  <c r="Y401" i="5" s="1"/>
  <c r="B401" i="5" s="1"/>
  <c r="C401" i="5" s="1"/>
  <c r="B128" i="14"/>
  <c r="B216" i="14"/>
  <c r="B370" i="14"/>
  <c r="B150" i="14"/>
  <c r="V72" i="14"/>
  <c r="Y72" i="14" s="1"/>
  <c r="J331" i="5"/>
  <c r="V144" i="5"/>
  <c r="F455" i="5"/>
  <c r="X443" i="5"/>
  <c r="J243" i="5"/>
  <c r="V69" i="14"/>
  <c r="Y69" i="14" s="1"/>
  <c r="B69" i="14" s="1"/>
  <c r="C69" i="14" s="1"/>
  <c r="V77" i="14"/>
  <c r="Y77" i="14" s="1"/>
  <c r="B77" i="14" s="1"/>
  <c r="C77" i="14" s="1"/>
  <c r="V74" i="14"/>
  <c r="Y74" i="14" s="1"/>
  <c r="V226" i="5"/>
  <c r="Y226" i="5" s="1"/>
  <c r="B226" i="5" s="1"/>
  <c r="C226" i="5" s="1"/>
  <c r="V181" i="5"/>
  <c r="Y181" i="5" s="1"/>
  <c r="B181" i="5" s="1"/>
  <c r="C181" i="5" s="1"/>
  <c r="V228" i="5"/>
  <c r="Y228" i="5" s="1"/>
  <c r="B228" i="5" s="1"/>
  <c r="C228" i="5" s="1"/>
  <c r="V188" i="5"/>
  <c r="V232" i="5"/>
  <c r="V184" i="5"/>
  <c r="Y184" i="5" s="1"/>
  <c r="B184" i="5" s="1"/>
  <c r="C184" i="5" s="1"/>
  <c r="V182" i="5"/>
  <c r="Y182" i="5" s="1"/>
  <c r="B182" i="5" s="1"/>
  <c r="C182" i="5" s="1"/>
  <c r="J177" i="5"/>
  <c r="V357" i="5"/>
  <c r="Y357" i="5" s="1"/>
  <c r="B357" i="5" s="1"/>
  <c r="C357" i="5" s="1"/>
  <c r="V185" i="5"/>
  <c r="Y185" i="5" s="1"/>
  <c r="B185" i="5" s="1"/>
  <c r="C185" i="5" s="1"/>
  <c r="V183" i="5"/>
  <c r="Y183" i="5" s="1"/>
  <c r="B183" i="5" s="1"/>
  <c r="C183" i="5" s="1"/>
  <c r="V356" i="5"/>
  <c r="Y356" i="5" s="1"/>
  <c r="B356" i="5" s="1"/>
  <c r="C356" i="5" s="1"/>
  <c r="V364" i="5"/>
  <c r="J353" i="5"/>
  <c r="V179" i="5"/>
  <c r="V363" i="5"/>
  <c r="Y363" i="5" s="1"/>
  <c r="B363" i="5" s="1"/>
  <c r="C363" i="5" s="1"/>
  <c r="V361" i="5"/>
  <c r="Y361" i="5" s="1"/>
  <c r="B361" i="5" s="1"/>
  <c r="C361" i="5" s="1"/>
  <c r="V359" i="5"/>
  <c r="Y359" i="5" s="1"/>
  <c r="B359" i="5" s="1"/>
  <c r="C359" i="5" s="1"/>
  <c r="J221" i="5"/>
  <c r="V426" i="5"/>
  <c r="Y426" i="5" s="1"/>
  <c r="B426" i="5" s="1"/>
  <c r="C426" i="5" s="1"/>
  <c r="V355" i="5"/>
  <c r="V227" i="5"/>
  <c r="Y227" i="5" s="1"/>
  <c r="B227" i="5" s="1"/>
  <c r="C227" i="5" s="1"/>
  <c r="V421" i="5"/>
  <c r="Y421" i="5" s="1"/>
  <c r="B421" i="5" s="1"/>
  <c r="C421" i="5" s="1"/>
  <c r="V180" i="5"/>
  <c r="Y180" i="5" s="1"/>
  <c r="B180" i="5" s="1"/>
  <c r="C180" i="5" s="1"/>
  <c r="V229" i="5"/>
  <c r="Y229" i="5" s="1"/>
  <c r="B229" i="5" s="1"/>
  <c r="C229" i="5" s="1"/>
  <c r="V231" i="5"/>
  <c r="Y231" i="5" s="1"/>
  <c r="B231" i="5" s="1"/>
  <c r="C231" i="5" s="1"/>
  <c r="J133" i="5"/>
  <c r="V360" i="5"/>
  <c r="Y360" i="5" s="1"/>
  <c r="B360" i="5" s="1"/>
  <c r="C360" i="5" s="1"/>
  <c r="V225" i="5"/>
  <c r="Y225" i="5" s="1"/>
  <c r="B225" i="5" s="1"/>
  <c r="C225" i="5" s="1"/>
  <c r="V223" i="5"/>
  <c r="V423" i="5"/>
  <c r="Y423" i="5" s="1"/>
  <c r="B423" i="5" s="1"/>
  <c r="C423" i="5" s="1"/>
  <c r="V422" i="5"/>
  <c r="Y422" i="5" s="1"/>
  <c r="B422" i="5" s="1"/>
  <c r="C422" i="5" s="1"/>
  <c r="W69" i="14"/>
  <c r="W71" i="14"/>
  <c r="B326" i="14"/>
  <c r="B458" i="14"/>
  <c r="B172" i="14"/>
  <c r="V73" i="14"/>
  <c r="W78" i="14"/>
  <c r="V70" i="14"/>
  <c r="Y70" i="14" s="1"/>
  <c r="V75" i="14"/>
  <c r="V71" i="14"/>
  <c r="Y71" i="14" s="1"/>
  <c r="B71" i="14" s="1"/>
  <c r="C71" i="14" s="1"/>
  <c r="B84" i="14"/>
  <c r="B304" i="14"/>
  <c r="B436" i="14"/>
  <c r="B348" i="14"/>
  <c r="W47" i="14"/>
  <c r="W53" i="14"/>
  <c r="W49" i="14"/>
  <c r="B282" i="14"/>
  <c r="B392" i="14"/>
  <c r="B414" i="14"/>
  <c r="B106" i="14"/>
  <c r="B194" i="14"/>
  <c r="B39" i="14"/>
  <c r="W56" i="14"/>
  <c r="W24" i="14"/>
  <c r="W27" i="14"/>
  <c r="W26" i="14"/>
  <c r="W28" i="14"/>
  <c r="W30" i="14"/>
  <c r="C164" i="14"/>
  <c r="C166" i="14" s="1"/>
  <c r="F390" i="14"/>
  <c r="J89" i="14"/>
  <c r="J177" i="14"/>
  <c r="J419" i="14"/>
  <c r="J67" i="14"/>
  <c r="C120" i="14"/>
  <c r="C122" i="14" s="1"/>
  <c r="C296" i="14"/>
  <c r="C298" i="14" s="1"/>
  <c r="V298" i="14"/>
  <c r="V289" i="14"/>
  <c r="F280" i="14"/>
  <c r="C384" i="14"/>
  <c r="C386" i="14" s="1"/>
  <c r="J243" i="14"/>
  <c r="C362" i="14"/>
  <c r="C364" i="14" s="1"/>
  <c r="F346" i="14"/>
  <c r="V297" i="14"/>
  <c r="F36" i="14"/>
  <c r="X24" i="14"/>
  <c r="Y24" i="14" s="1"/>
  <c r="B24" i="14" s="1"/>
  <c r="I22" i="14"/>
  <c r="J22" i="14" s="1"/>
  <c r="W33" i="14"/>
  <c r="C428" i="14"/>
  <c r="C430" i="14" s="1"/>
  <c r="J309" i="14"/>
  <c r="C274" i="14"/>
  <c r="C276" i="14" s="1"/>
  <c r="C142" i="14"/>
  <c r="C144" i="14" s="1"/>
  <c r="J331" i="14"/>
  <c r="J265" i="14"/>
  <c r="J133" i="14"/>
  <c r="C450" i="14"/>
  <c r="C452" i="14" s="1"/>
  <c r="J45" i="14"/>
  <c r="C208" i="14"/>
  <c r="C210" i="14" s="1"/>
  <c r="C342" i="14"/>
  <c r="E340" i="14"/>
  <c r="V340" i="14" s="1"/>
  <c r="E208" i="14"/>
  <c r="V208" i="14" s="1"/>
  <c r="B452" i="14"/>
  <c r="B211" i="14"/>
  <c r="F214" i="14"/>
  <c r="B408" i="14"/>
  <c r="B364" i="14"/>
  <c r="E428" i="14"/>
  <c r="V379" i="14"/>
  <c r="V383" i="14"/>
  <c r="V381" i="14"/>
  <c r="V386" i="14"/>
  <c r="V378" i="14"/>
  <c r="V382" i="14"/>
  <c r="V380" i="14"/>
  <c r="V385" i="14"/>
  <c r="V377" i="14"/>
  <c r="B431" i="14"/>
  <c r="F434" i="14"/>
  <c r="V55" i="14"/>
  <c r="Y55" i="14" s="1"/>
  <c r="B55" i="14" s="1"/>
  <c r="C55" i="14" s="1"/>
  <c r="V47" i="14"/>
  <c r="V49" i="14"/>
  <c r="V53" i="14"/>
  <c r="V51" i="14"/>
  <c r="V56" i="14"/>
  <c r="V48" i="14"/>
  <c r="Y48" i="14" s="1"/>
  <c r="V50" i="14"/>
  <c r="Y50" i="14" s="1"/>
  <c r="V52" i="14"/>
  <c r="Y52" i="14" s="1"/>
  <c r="J397" i="14"/>
  <c r="C11" i="14"/>
  <c r="B145" i="14"/>
  <c r="F148" i="14"/>
  <c r="B166" i="14"/>
  <c r="B122" i="14"/>
  <c r="E120" i="14"/>
  <c r="B100" i="14"/>
  <c r="V272" i="14"/>
  <c r="V270" i="14"/>
  <c r="V275" i="14"/>
  <c r="V267" i="14"/>
  <c r="V269" i="14"/>
  <c r="V273" i="14"/>
  <c r="V271" i="14"/>
  <c r="V276" i="14"/>
  <c r="V268" i="14"/>
  <c r="V206" i="14"/>
  <c r="V204" i="14"/>
  <c r="V209" i="14"/>
  <c r="V201" i="14"/>
  <c r="V203" i="14"/>
  <c r="V207" i="14"/>
  <c r="V205" i="14"/>
  <c r="V210" i="14"/>
  <c r="V202" i="14"/>
  <c r="F236" i="14"/>
  <c r="B233" i="14"/>
  <c r="B298" i="14"/>
  <c r="E296" i="14"/>
  <c r="Y25" i="14"/>
  <c r="Y33" i="14"/>
  <c r="Y29" i="14"/>
  <c r="Y27" i="14"/>
  <c r="B27" i="14" s="1"/>
  <c r="C186" i="14"/>
  <c r="C188" i="14" s="1"/>
  <c r="B188" i="14"/>
  <c r="V136" i="14"/>
  <c r="V140" i="14"/>
  <c r="V138" i="14"/>
  <c r="V143" i="14"/>
  <c r="V135" i="14"/>
  <c r="V137" i="14"/>
  <c r="V141" i="14"/>
  <c r="V139" i="14"/>
  <c r="V144" i="14"/>
  <c r="V313" i="14"/>
  <c r="V317" i="14"/>
  <c r="V315" i="14"/>
  <c r="V320" i="14"/>
  <c r="V312" i="14"/>
  <c r="V316" i="14"/>
  <c r="V314" i="14"/>
  <c r="V311" i="14"/>
  <c r="V319" i="14"/>
  <c r="F37" i="14"/>
  <c r="V341" i="14"/>
  <c r="V333" i="14"/>
  <c r="V335" i="14"/>
  <c r="V339" i="14"/>
  <c r="V337" i="14"/>
  <c r="V342" i="14"/>
  <c r="V334" i="14"/>
  <c r="V336" i="14"/>
  <c r="V338" i="14"/>
  <c r="V449" i="14"/>
  <c r="V447" i="14"/>
  <c r="V452" i="14"/>
  <c r="V444" i="14"/>
  <c r="V448" i="14"/>
  <c r="V446" i="14"/>
  <c r="V451" i="14"/>
  <c r="V443" i="14"/>
  <c r="V445" i="14"/>
  <c r="V407" i="14"/>
  <c r="V399" i="14"/>
  <c r="V401" i="14"/>
  <c r="V405" i="14"/>
  <c r="V403" i="14"/>
  <c r="V408" i="14"/>
  <c r="V400" i="14"/>
  <c r="V404" i="14"/>
  <c r="V402" i="14"/>
  <c r="C318" i="14"/>
  <c r="C320" i="14" s="1"/>
  <c r="V97" i="14"/>
  <c r="V95" i="14"/>
  <c r="V100" i="14"/>
  <c r="V96" i="14"/>
  <c r="V91" i="14"/>
  <c r="V94" i="14"/>
  <c r="V92" i="14"/>
  <c r="V99" i="14"/>
  <c r="V93" i="14"/>
  <c r="C7" i="14"/>
  <c r="B254" i="14"/>
  <c r="E252" i="14"/>
  <c r="V252" i="14" s="1"/>
  <c r="J375" i="14"/>
  <c r="V187" i="14"/>
  <c r="V179" i="14"/>
  <c r="V181" i="14"/>
  <c r="V185" i="14"/>
  <c r="V183" i="14"/>
  <c r="V188" i="14"/>
  <c r="V180" i="14"/>
  <c r="V184" i="14"/>
  <c r="V182" i="14"/>
  <c r="B320" i="14"/>
  <c r="E274" i="14"/>
  <c r="V274" i="14" s="1"/>
  <c r="V253" i="14"/>
  <c r="V245" i="14"/>
  <c r="V247" i="14"/>
  <c r="V251" i="14"/>
  <c r="V249" i="14"/>
  <c r="V254" i="14"/>
  <c r="V246" i="14"/>
  <c r="V250" i="14"/>
  <c r="V248" i="14"/>
  <c r="C230" i="14"/>
  <c r="C406" i="14"/>
  <c r="C408" i="14" s="1"/>
  <c r="V137" i="5"/>
  <c r="Y137" i="5" s="1"/>
  <c r="B137" i="5" s="1"/>
  <c r="C137" i="5" s="1"/>
  <c r="V138" i="5"/>
  <c r="Y138" i="5" s="1"/>
  <c r="B138" i="5" s="1"/>
  <c r="C138" i="5" s="1"/>
  <c r="V143" i="5"/>
  <c r="Y143" i="5" s="1"/>
  <c r="B143" i="5" s="1"/>
  <c r="C143" i="5" s="1"/>
  <c r="V140" i="5"/>
  <c r="Y140" i="5" s="1"/>
  <c r="B140" i="5" s="1"/>
  <c r="C140" i="5" s="1"/>
  <c r="V135" i="5"/>
  <c r="V407" i="5"/>
  <c r="Y407" i="5" s="1"/>
  <c r="B407" i="5" s="1"/>
  <c r="C407" i="5" s="1"/>
  <c r="V402" i="5"/>
  <c r="Y402" i="5" s="1"/>
  <c r="B402" i="5" s="1"/>
  <c r="C402" i="5" s="1"/>
  <c r="V404" i="5"/>
  <c r="Y404" i="5" s="1"/>
  <c r="B404" i="5" s="1"/>
  <c r="C404" i="5" s="1"/>
  <c r="V400" i="5"/>
  <c r="Y400" i="5" s="1"/>
  <c r="B400" i="5" s="1"/>
  <c r="C400" i="5" s="1"/>
  <c r="V405" i="5"/>
  <c r="Y405" i="5" s="1"/>
  <c r="B405" i="5" s="1"/>
  <c r="C405" i="5" s="1"/>
  <c r="J419" i="5"/>
  <c r="J309" i="5"/>
  <c r="V403" i="5"/>
  <c r="Y403" i="5" s="1"/>
  <c r="B403" i="5" s="1"/>
  <c r="C403" i="5" s="1"/>
  <c r="V427" i="5"/>
  <c r="Y427" i="5" s="1"/>
  <c r="B427" i="5" s="1"/>
  <c r="C427" i="5" s="1"/>
  <c r="V424" i="5"/>
  <c r="Y424" i="5" s="1"/>
  <c r="B424" i="5" s="1"/>
  <c r="C424" i="5" s="1"/>
  <c r="V399" i="5"/>
  <c r="V165" i="5"/>
  <c r="Y165" i="5" s="1"/>
  <c r="B165" i="5" s="1"/>
  <c r="C165" i="5" s="1"/>
  <c r="V162" i="5"/>
  <c r="Y162" i="5" s="1"/>
  <c r="B162" i="5" s="1"/>
  <c r="C162" i="5" s="1"/>
  <c r="V158" i="5"/>
  <c r="Y158" i="5" s="1"/>
  <c r="B158" i="5" s="1"/>
  <c r="C158" i="5" s="1"/>
  <c r="V160" i="5"/>
  <c r="Y160" i="5" s="1"/>
  <c r="B160" i="5" s="1"/>
  <c r="C160" i="5" s="1"/>
  <c r="V159" i="5"/>
  <c r="Y159" i="5" s="1"/>
  <c r="B159" i="5" s="1"/>
  <c r="C159" i="5" s="1"/>
  <c r="J375" i="5"/>
  <c r="J397" i="5"/>
  <c r="I67" i="5"/>
  <c r="J67" i="5" s="1"/>
  <c r="W78" i="5"/>
  <c r="I441" i="5"/>
  <c r="J441" i="5" s="1"/>
  <c r="W452" i="5"/>
  <c r="V449" i="5"/>
  <c r="V447" i="5"/>
  <c r="Y447" i="5" s="1"/>
  <c r="B447" i="5" s="1"/>
  <c r="C447" i="5" s="1"/>
  <c r="V452" i="5"/>
  <c r="V444" i="5"/>
  <c r="V448" i="5"/>
  <c r="Y448" i="5" s="1"/>
  <c r="B448" i="5" s="1"/>
  <c r="C448" i="5" s="1"/>
  <c r="V446" i="5"/>
  <c r="Y446" i="5" s="1"/>
  <c r="B446" i="5" s="1"/>
  <c r="C446" i="5" s="1"/>
  <c r="V451" i="5"/>
  <c r="V443" i="5"/>
  <c r="V445" i="5"/>
  <c r="Y445" i="5" s="1"/>
  <c r="V272" i="5"/>
  <c r="Y272" i="5" s="1"/>
  <c r="B272" i="5" s="1"/>
  <c r="C272" i="5" s="1"/>
  <c r="V275" i="5"/>
  <c r="Y275" i="5" s="1"/>
  <c r="B275" i="5" s="1"/>
  <c r="C275" i="5" s="1"/>
  <c r="V267" i="5"/>
  <c r="V269" i="5"/>
  <c r="Y269" i="5" s="1"/>
  <c r="B269" i="5" s="1"/>
  <c r="C269" i="5" s="1"/>
  <c r="V271" i="5"/>
  <c r="Y271" i="5" s="1"/>
  <c r="B271" i="5" s="1"/>
  <c r="C271" i="5" s="1"/>
  <c r="V273" i="5"/>
  <c r="Y273" i="5" s="1"/>
  <c r="B273" i="5" s="1"/>
  <c r="C273" i="5" s="1"/>
  <c r="V276" i="5"/>
  <c r="V268" i="5"/>
  <c r="Y268" i="5" s="1"/>
  <c r="B268" i="5" s="1"/>
  <c r="C268" i="5" s="1"/>
  <c r="V270" i="5"/>
  <c r="Y270" i="5" s="1"/>
  <c r="B270" i="5" s="1"/>
  <c r="C270" i="5" s="1"/>
  <c r="J265" i="5"/>
  <c r="V251" i="5"/>
  <c r="Y251" i="5" s="1"/>
  <c r="B251" i="5" s="1"/>
  <c r="C251" i="5" s="1"/>
  <c r="V249" i="5"/>
  <c r="Y249" i="5" s="1"/>
  <c r="B249" i="5" s="1"/>
  <c r="C249" i="5" s="1"/>
  <c r="V247" i="5"/>
  <c r="Y247" i="5" s="1"/>
  <c r="B247" i="5" s="1"/>
  <c r="C247" i="5" s="1"/>
  <c r="V245" i="5"/>
  <c r="V254" i="5"/>
  <c r="V248" i="5"/>
  <c r="Y248" i="5" s="1"/>
  <c r="B248" i="5" s="1"/>
  <c r="C248" i="5" s="1"/>
  <c r="V250" i="5"/>
  <c r="Y250" i="5" s="1"/>
  <c r="B250" i="5" s="1"/>
  <c r="C250" i="5" s="1"/>
  <c r="V246" i="5"/>
  <c r="Y246" i="5" s="1"/>
  <c r="B246" i="5" s="1"/>
  <c r="C246" i="5" s="1"/>
  <c r="V253" i="5"/>
  <c r="Y253" i="5" s="1"/>
  <c r="B253" i="5" s="1"/>
  <c r="C253" i="5" s="1"/>
  <c r="V334" i="5"/>
  <c r="V341" i="5"/>
  <c r="Y341" i="5" s="1"/>
  <c r="V333" i="5"/>
  <c r="Y333" i="5" s="1"/>
  <c r="V335" i="5"/>
  <c r="V339" i="5"/>
  <c r="V337" i="5"/>
  <c r="Y337" i="5" s="1"/>
  <c r="B337" i="5" s="1"/>
  <c r="C337" i="5" s="1"/>
  <c r="V342" i="5"/>
  <c r="V338" i="5"/>
  <c r="Y338" i="5" s="1"/>
  <c r="B338" i="5" s="1"/>
  <c r="C338" i="5" s="1"/>
  <c r="V336" i="5"/>
  <c r="Y336" i="5" s="1"/>
  <c r="B336" i="5" s="1"/>
  <c r="C336" i="5" s="1"/>
  <c r="V383" i="5"/>
  <c r="Y383" i="5" s="1"/>
  <c r="B383" i="5" s="1"/>
  <c r="C383" i="5" s="1"/>
  <c r="V381" i="5"/>
  <c r="Y381" i="5" s="1"/>
  <c r="B381" i="5" s="1"/>
  <c r="C381" i="5" s="1"/>
  <c r="V386" i="5"/>
  <c r="V378" i="5"/>
  <c r="Y378" i="5" s="1"/>
  <c r="B378" i="5" s="1"/>
  <c r="C378" i="5" s="1"/>
  <c r="V382" i="5"/>
  <c r="Y382" i="5" s="1"/>
  <c r="B382" i="5" s="1"/>
  <c r="C382" i="5" s="1"/>
  <c r="V380" i="5"/>
  <c r="Y380" i="5" s="1"/>
  <c r="B380" i="5" s="1"/>
  <c r="C380" i="5" s="1"/>
  <c r="V385" i="5"/>
  <c r="Y385" i="5" s="1"/>
  <c r="B385" i="5" s="1"/>
  <c r="C385" i="5" s="1"/>
  <c r="V377" i="5"/>
  <c r="V379" i="5"/>
  <c r="Y379" i="5" s="1"/>
  <c r="B379" i="5" s="1"/>
  <c r="C379" i="5" s="1"/>
  <c r="V313" i="5"/>
  <c r="Y313" i="5" s="1"/>
  <c r="B313" i="5" s="1"/>
  <c r="C313" i="5" s="1"/>
  <c r="V317" i="5"/>
  <c r="Y317" i="5" s="1"/>
  <c r="B317" i="5" s="1"/>
  <c r="C317" i="5" s="1"/>
  <c r="V315" i="5"/>
  <c r="Y315" i="5" s="1"/>
  <c r="B315" i="5" s="1"/>
  <c r="C315" i="5" s="1"/>
  <c r="V320" i="5"/>
  <c r="V312" i="5"/>
  <c r="Y312" i="5" s="1"/>
  <c r="B312" i="5" s="1"/>
  <c r="C312" i="5" s="1"/>
  <c r="V316" i="5"/>
  <c r="Y316" i="5" s="1"/>
  <c r="B316" i="5" s="1"/>
  <c r="C316" i="5" s="1"/>
  <c r="V314" i="5"/>
  <c r="Y314" i="5" s="1"/>
  <c r="B314" i="5" s="1"/>
  <c r="C314" i="5" s="1"/>
  <c r="V319" i="5"/>
  <c r="Y319" i="5" s="1"/>
  <c r="B319" i="5" s="1"/>
  <c r="C319" i="5" s="1"/>
  <c r="V311" i="5"/>
  <c r="Y311" i="5" s="1"/>
  <c r="B311" i="5" s="1"/>
  <c r="C311" i="5" s="1"/>
  <c r="V207" i="5"/>
  <c r="Y207" i="5" s="1"/>
  <c r="B207" i="5" s="1"/>
  <c r="C207" i="5" s="1"/>
  <c r="V205" i="5"/>
  <c r="Y205" i="5" s="1"/>
  <c r="B205" i="5" s="1"/>
  <c r="C205" i="5" s="1"/>
  <c r="V210" i="5"/>
  <c r="V202" i="5"/>
  <c r="Y202" i="5" s="1"/>
  <c r="B202" i="5" s="1"/>
  <c r="C202" i="5" s="1"/>
  <c r="V206" i="5"/>
  <c r="Y206" i="5" s="1"/>
  <c r="B206" i="5" s="1"/>
  <c r="C206" i="5" s="1"/>
  <c r="V204" i="5"/>
  <c r="Y204" i="5" s="1"/>
  <c r="B204" i="5" s="1"/>
  <c r="C204" i="5" s="1"/>
  <c r="V209" i="5"/>
  <c r="Y209" i="5" s="1"/>
  <c r="B209" i="5" s="1"/>
  <c r="C209" i="5" s="1"/>
  <c r="V201" i="5"/>
  <c r="V203" i="5"/>
  <c r="Y203" i="5" s="1"/>
  <c r="B203" i="5" s="1"/>
  <c r="C203" i="5" s="1"/>
  <c r="J199" i="5"/>
  <c r="V122" i="5"/>
  <c r="V117" i="5"/>
  <c r="Y117" i="5" s="1"/>
  <c r="B117" i="5" s="1"/>
  <c r="C117" i="5" s="1"/>
  <c r="V114" i="5"/>
  <c r="Y114" i="5" s="1"/>
  <c r="B114" i="5" s="1"/>
  <c r="C114" i="5" s="1"/>
  <c r="V118" i="5"/>
  <c r="Y118" i="5" s="1"/>
  <c r="B118" i="5" s="1"/>
  <c r="C118" i="5" s="1"/>
  <c r="V116" i="5"/>
  <c r="Y116" i="5" s="1"/>
  <c r="B116" i="5" s="1"/>
  <c r="C116" i="5" s="1"/>
  <c r="V115" i="5"/>
  <c r="Y115" i="5" s="1"/>
  <c r="B115" i="5" s="1"/>
  <c r="C115" i="5" s="1"/>
  <c r="V119" i="5"/>
  <c r="Y119" i="5" s="1"/>
  <c r="B119" i="5" s="1"/>
  <c r="C119" i="5" s="1"/>
  <c r="V121" i="5"/>
  <c r="Y121" i="5" s="1"/>
  <c r="B121" i="5" s="1"/>
  <c r="C121" i="5" s="1"/>
  <c r="V113" i="5"/>
  <c r="V92" i="5"/>
  <c r="Y92" i="5" s="1"/>
  <c r="B92" i="5" s="1"/>
  <c r="C92" i="5" s="1"/>
  <c r="V96" i="5"/>
  <c r="Y96" i="5" s="1"/>
  <c r="B96" i="5" s="1"/>
  <c r="C96" i="5" s="1"/>
  <c r="V94" i="5"/>
  <c r="Y94" i="5" s="1"/>
  <c r="B94" i="5" s="1"/>
  <c r="C94" i="5" s="1"/>
  <c r="V97" i="5"/>
  <c r="Y97" i="5" s="1"/>
  <c r="B97" i="5" s="1"/>
  <c r="C97" i="5" s="1"/>
  <c r="V100" i="5"/>
  <c r="V99" i="5"/>
  <c r="Y99" i="5" s="1"/>
  <c r="B99" i="5" s="1"/>
  <c r="C99" i="5" s="1"/>
  <c r="V91" i="5"/>
  <c r="V93" i="5"/>
  <c r="Y93" i="5" s="1"/>
  <c r="B93" i="5" s="1"/>
  <c r="C93" i="5" s="1"/>
  <c r="V95" i="5"/>
  <c r="Y95" i="5" s="1"/>
  <c r="B95" i="5" s="1"/>
  <c r="C95" i="5" s="1"/>
  <c r="J111" i="5"/>
  <c r="V75" i="5"/>
  <c r="Y75" i="5" s="1"/>
  <c r="B75" i="5" s="1"/>
  <c r="C75" i="5" s="1"/>
  <c r="V73" i="5"/>
  <c r="Y73" i="5" s="1"/>
  <c r="B73" i="5" s="1"/>
  <c r="C73" i="5" s="1"/>
  <c r="V77" i="5"/>
  <c r="Y77" i="5" s="1"/>
  <c r="B77" i="5" s="1"/>
  <c r="C77" i="5" s="1"/>
  <c r="V69" i="5"/>
  <c r="Y69" i="5" s="1"/>
  <c r="V78" i="5"/>
  <c r="V74" i="5"/>
  <c r="Y74" i="5" s="1"/>
  <c r="B74" i="5" s="1"/>
  <c r="C74" i="5" s="1"/>
  <c r="V72" i="5"/>
  <c r="Y72" i="5" s="1"/>
  <c r="B72" i="5" s="1"/>
  <c r="C72" i="5" s="1"/>
  <c r="V70" i="5"/>
  <c r="Y70" i="5" s="1"/>
  <c r="B70" i="5" s="1"/>
  <c r="C70" i="5" s="1"/>
  <c r="V71" i="5"/>
  <c r="Y71" i="5" s="1"/>
  <c r="B71" i="5" s="1"/>
  <c r="C71" i="5" s="1"/>
  <c r="I45" i="5"/>
  <c r="J45" i="5" s="1"/>
  <c r="W47" i="5"/>
  <c r="W56" i="5"/>
  <c r="V49" i="5"/>
  <c r="Y49" i="5" s="1"/>
  <c r="B49" i="5" s="1"/>
  <c r="C49" i="5" s="1"/>
  <c r="V53" i="5"/>
  <c r="Y53" i="5" s="1"/>
  <c r="B53" i="5" s="1"/>
  <c r="C53" i="5" s="1"/>
  <c r="V51" i="5"/>
  <c r="Y51" i="5" s="1"/>
  <c r="B51" i="5" s="1"/>
  <c r="C51" i="5" s="1"/>
  <c r="V50" i="5"/>
  <c r="Y50" i="5" s="1"/>
  <c r="B50" i="5" s="1"/>
  <c r="C50" i="5" s="1"/>
  <c r="V56" i="5"/>
  <c r="V55" i="5"/>
  <c r="Y55" i="5" s="1"/>
  <c r="B55" i="5" s="1"/>
  <c r="C55" i="5" s="1"/>
  <c r="V47" i="5"/>
  <c r="Y47" i="5" s="1"/>
  <c r="V48" i="5"/>
  <c r="V52" i="5"/>
  <c r="Y52" i="5" s="1"/>
  <c r="B52" i="5" s="1"/>
  <c r="C52" i="5" s="1"/>
  <c r="Y451" i="5" l="1"/>
  <c r="Y444" i="5"/>
  <c r="C76" i="14"/>
  <c r="C78" i="14" s="1"/>
  <c r="Y47" i="14"/>
  <c r="B47" i="14" s="1"/>
  <c r="E164" i="14"/>
  <c r="Y56" i="14"/>
  <c r="E362" i="14"/>
  <c r="Y49" i="14"/>
  <c r="B49" i="14" s="1"/>
  <c r="B8" i="14" s="1"/>
  <c r="Y335" i="5"/>
  <c r="Y334" i="5"/>
  <c r="B334" i="5" s="1"/>
  <c r="C334" i="5" s="1"/>
  <c r="Y339" i="5"/>
  <c r="B339" i="5" s="1"/>
  <c r="C339" i="5" s="1"/>
  <c r="Y443" i="5"/>
  <c r="B443" i="5" s="1"/>
  <c r="C443" i="5" s="1"/>
  <c r="Y449" i="5"/>
  <c r="B449" i="5" s="1"/>
  <c r="C449" i="5" s="1"/>
  <c r="B445" i="5"/>
  <c r="C445" i="5" s="1"/>
  <c r="B451" i="5"/>
  <c r="C451" i="5" s="1"/>
  <c r="B444" i="5"/>
  <c r="C444" i="5" s="1"/>
  <c r="Y399" i="5"/>
  <c r="B399" i="5" s="1"/>
  <c r="Y377" i="5"/>
  <c r="B377" i="5" s="1"/>
  <c r="Y355" i="5"/>
  <c r="B355" i="5" s="1"/>
  <c r="B333" i="5"/>
  <c r="C333" i="5" s="1"/>
  <c r="B341" i="5"/>
  <c r="C341" i="5" s="1"/>
  <c r="B335" i="5"/>
  <c r="C335" i="5" s="1"/>
  <c r="C318" i="5"/>
  <c r="C320" i="5" s="1"/>
  <c r="Y289" i="5"/>
  <c r="B289" i="5" s="1"/>
  <c r="Y267" i="5"/>
  <c r="B267" i="5" s="1"/>
  <c r="Y245" i="5"/>
  <c r="B245" i="5" s="1"/>
  <c r="Y223" i="5"/>
  <c r="B223" i="5" s="1"/>
  <c r="Y201" i="5"/>
  <c r="B201" i="5" s="1"/>
  <c r="Y179" i="5"/>
  <c r="B179" i="5" s="1"/>
  <c r="Y157" i="5"/>
  <c r="B157" i="5" s="1"/>
  <c r="Y135" i="5"/>
  <c r="B135" i="5" s="1"/>
  <c r="E145" i="5" s="1"/>
  <c r="Y113" i="5"/>
  <c r="B113" i="5" s="1"/>
  <c r="C113" i="5" s="1"/>
  <c r="C120" i="5" s="1"/>
  <c r="C122" i="5" s="1"/>
  <c r="Y91" i="5"/>
  <c r="B91" i="5" s="1"/>
  <c r="Y48" i="5"/>
  <c r="B48" i="5" s="1"/>
  <c r="C48" i="5" s="1"/>
  <c r="C428" i="5"/>
  <c r="C430" i="5" s="1"/>
  <c r="E431" i="5"/>
  <c r="B428" i="5"/>
  <c r="B430" i="5" s="1"/>
  <c r="B318" i="5"/>
  <c r="B320" i="5" s="1"/>
  <c r="F324" i="5" s="1"/>
  <c r="E321" i="5"/>
  <c r="B69" i="5"/>
  <c r="B47" i="5"/>
  <c r="E98" i="14"/>
  <c r="V98" i="14" s="1"/>
  <c r="Y75" i="14"/>
  <c r="Y73" i="14"/>
  <c r="E79" i="14"/>
  <c r="B76" i="14"/>
  <c r="B78" i="14" s="1"/>
  <c r="B79" i="14" s="1"/>
  <c r="Y51" i="14"/>
  <c r="C47" i="14"/>
  <c r="C27" i="14"/>
  <c r="C9" i="14" s="1"/>
  <c r="B9" i="14"/>
  <c r="Y30" i="14"/>
  <c r="B30" i="14" s="1"/>
  <c r="C26" i="14"/>
  <c r="E384" i="14"/>
  <c r="W384" i="14" s="1"/>
  <c r="E142" i="14"/>
  <c r="V142" i="14" s="1"/>
  <c r="C24" i="14"/>
  <c r="B6" i="14"/>
  <c r="Y28" i="14"/>
  <c r="B28" i="14" s="1"/>
  <c r="E318" i="14"/>
  <c r="V318" i="14" s="1"/>
  <c r="E450" i="14"/>
  <c r="V450" i="14" s="1"/>
  <c r="X384" i="14"/>
  <c r="Y384" i="14" s="1"/>
  <c r="V384" i="14"/>
  <c r="F302" i="14"/>
  <c r="B299" i="14"/>
  <c r="B123" i="14"/>
  <c r="F126" i="14"/>
  <c r="C232" i="14"/>
  <c r="E230" i="14"/>
  <c r="W428" i="14"/>
  <c r="F435" i="14"/>
  <c r="X428" i="14"/>
  <c r="Y428" i="14" s="1"/>
  <c r="V428" i="14"/>
  <c r="U428" i="14"/>
  <c r="E186" i="14"/>
  <c r="F171" i="14"/>
  <c r="X164" i="14"/>
  <c r="Y164" i="14" s="1"/>
  <c r="W164" i="14"/>
  <c r="U164" i="14"/>
  <c r="V164" i="14"/>
  <c r="X362" i="14"/>
  <c r="Y362" i="14" s="1"/>
  <c r="W362" i="14"/>
  <c r="F369" i="14"/>
  <c r="V362" i="14"/>
  <c r="U362" i="14"/>
  <c r="B189" i="14"/>
  <c r="F192" i="14"/>
  <c r="F170" i="14"/>
  <c r="B167" i="14"/>
  <c r="B365" i="14"/>
  <c r="F368" i="14"/>
  <c r="E406" i="14"/>
  <c r="B409" i="14"/>
  <c r="F412" i="14"/>
  <c r="W450" i="14"/>
  <c r="F456" i="14"/>
  <c r="B453" i="14"/>
  <c r="F215" i="14"/>
  <c r="X208" i="14"/>
  <c r="Y208" i="14" s="1"/>
  <c r="W208" i="14"/>
  <c r="U208" i="14"/>
  <c r="F104" i="14"/>
  <c r="B101" i="14"/>
  <c r="F105" i="14"/>
  <c r="W98" i="14"/>
  <c r="U98" i="14"/>
  <c r="F149" i="14"/>
  <c r="X142" i="14"/>
  <c r="Y142" i="14" s="1"/>
  <c r="W142" i="14"/>
  <c r="U142" i="14"/>
  <c r="F347" i="14"/>
  <c r="X340" i="14"/>
  <c r="Y340" i="14" s="1"/>
  <c r="W340" i="14"/>
  <c r="U340" i="14"/>
  <c r="F281" i="14"/>
  <c r="X274" i="14"/>
  <c r="Y274" i="14" s="1"/>
  <c r="W274" i="14"/>
  <c r="U274" i="14"/>
  <c r="F259" i="14"/>
  <c r="X252" i="14"/>
  <c r="Y252" i="14" s="1"/>
  <c r="W252" i="14"/>
  <c r="U252" i="14"/>
  <c r="F325" i="14"/>
  <c r="U318" i="14"/>
  <c r="B255" i="14"/>
  <c r="F258" i="14"/>
  <c r="F324" i="14"/>
  <c r="B321" i="14"/>
  <c r="X296" i="14"/>
  <c r="Y296" i="14" s="1"/>
  <c r="W296" i="14"/>
  <c r="F303" i="14"/>
  <c r="U296" i="14"/>
  <c r="V296" i="14"/>
  <c r="F127" i="14"/>
  <c r="X120" i="14"/>
  <c r="Y120" i="14" s="1"/>
  <c r="W120" i="14"/>
  <c r="V120" i="14"/>
  <c r="U120" i="14"/>
  <c r="X98" i="14" l="1"/>
  <c r="Y98" i="14" s="1"/>
  <c r="Y53" i="14"/>
  <c r="B53" i="14" s="1"/>
  <c r="C53" i="14" s="1"/>
  <c r="C49" i="14"/>
  <c r="E34" i="14"/>
  <c r="C450" i="5"/>
  <c r="C452" i="5" s="1"/>
  <c r="E428" i="5"/>
  <c r="W428" i="5" s="1"/>
  <c r="B340" i="5"/>
  <c r="B342" i="5" s="1"/>
  <c r="F346" i="5" s="1"/>
  <c r="E343" i="5"/>
  <c r="E123" i="5"/>
  <c r="C135" i="5"/>
  <c r="C142" i="5" s="1"/>
  <c r="C144" i="5" s="1"/>
  <c r="B120" i="5"/>
  <c r="B122" i="5" s="1"/>
  <c r="F126" i="5" s="1"/>
  <c r="B142" i="5"/>
  <c r="B144" i="5" s="1"/>
  <c r="B145" i="5" s="1"/>
  <c r="E409" i="5"/>
  <c r="B406" i="5"/>
  <c r="B408" i="5" s="1"/>
  <c r="B409" i="5" s="1"/>
  <c r="C399" i="5"/>
  <c r="C406" i="5" s="1"/>
  <c r="C408" i="5" s="1"/>
  <c r="C377" i="5"/>
  <c r="C384" i="5" s="1"/>
  <c r="C386" i="5" s="1"/>
  <c r="B384" i="5"/>
  <c r="E387" i="5"/>
  <c r="E365" i="5"/>
  <c r="B362" i="5"/>
  <c r="B364" i="5" s="1"/>
  <c r="B365" i="5" s="1"/>
  <c r="C355" i="5"/>
  <c r="C362" i="5" s="1"/>
  <c r="C364" i="5" s="1"/>
  <c r="C340" i="5"/>
  <c r="C342" i="5" s="1"/>
  <c r="C289" i="5"/>
  <c r="C296" i="5" s="1"/>
  <c r="C298" i="5" s="1"/>
  <c r="B296" i="5"/>
  <c r="B298" i="5" s="1"/>
  <c r="E299" i="5"/>
  <c r="E277" i="5"/>
  <c r="B274" i="5"/>
  <c r="C267" i="5"/>
  <c r="C274" i="5" s="1"/>
  <c r="C276" i="5" s="1"/>
  <c r="C245" i="5"/>
  <c r="C252" i="5" s="1"/>
  <c r="C254" i="5" s="1"/>
  <c r="B252" i="5"/>
  <c r="B254" i="5" s="1"/>
  <c r="F258" i="5" s="1"/>
  <c r="E255" i="5"/>
  <c r="C223" i="5"/>
  <c r="C230" i="5" s="1"/>
  <c r="C232" i="5" s="1"/>
  <c r="E233" i="5"/>
  <c r="B230" i="5"/>
  <c r="E211" i="5"/>
  <c r="B208" i="5"/>
  <c r="C201" i="5"/>
  <c r="C208" i="5" s="1"/>
  <c r="C210" i="5" s="1"/>
  <c r="E189" i="5"/>
  <c r="C179" i="5"/>
  <c r="C186" i="5" s="1"/>
  <c r="C188" i="5" s="1"/>
  <c r="B186" i="5"/>
  <c r="B188" i="5" s="1"/>
  <c r="F192" i="5" s="1"/>
  <c r="C157" i="5"/>
  <c r="C164" i="5" s="1"/>
  <c r="C166" i="5" s="1"/>
  <c r="B164" i="5"/>
  <c r="E167" i="5"/>
  <c r="C91" i="5"/>
  <c r="C98" i="5" s="1"/>
  <c r="C100" i="5" s="1"/>
  <c r="E101" i="5"/>
  <c r="B98" i="5"/>
  <c r="B100" i="5" s="1"/>
  <c r="B101" i="5" s="1"/>
  <c r="E318" i="5"/>
  <c r="V318" i="5" s="1"/>
  <c r="B321" i="5"/>
  <c r="B431" i="5"/>
  <c r="F434" i="5"/>
  <c r="E79" i="5"/>
  <c r="C69" i="5"/>
  <c r="C76" i="5" s="1"/>
  <c r="C78" i="5" s="1"/>
  <c r="B76" i="5"/>
  <c r="C47" i="5"/>
  <c r="C54" i="5" s="1"/>
  <c r="C56" i="5" s="1"/>
  <c r="E57" i="5"/>
  <c r="B54" i="5"/>
  <c r="B56" i="5" s="1"/>
  <c r="B57" i="5" s="1"/>
  <c r="B450" i="5"/>
  <c r="E453" i="5"/>
  <c r="C8" i="14"/>
  <c r="E76" i="14"/>
  <c r="W76" i="14" s="1"/>
  <c r="F82" i="14"/>
  <c r="C54" i="14"/>
  <c r="C56" i="14" s="1"/>
  <c r="B54" i="14"/>
  <c r="E57" i="14"/>
  <c r="E16" i="14" s="1"/>
  <c r="B31" i="14"/>
  <c r="C28" i="14"/>
  <c r="C10" i="14" s="1"/>
  <c r="B10" i="14"/>
  <c r="Y32" i="14"/>
  <c r="B32" i="14" s="1"/>
  <c r="C30" i="14"/>
  <c r="X450" i="14"/>
  <c r="Y450" i="14" s="1"/>
  <c r="F457" i="14"/>
  <c r="W318" i="14"/>
  <c r="X318" i="14"/>
  <c r="Y318" i="14" s="1"/>
  <c r="U450" i="14"/>
  <c r="U384" i="14"/>
  <c r="F391" i="14"/>
  <c r="C6" i="14"/>
  <c r="F413" i="14"/>
  <c r="X406" i="14"/>
  <c r="Y406" i="14" s="1"/>
  <c r="W406" i="14"/>
  <c r="U406" i="14"/>
  <c r="V406" i="14"/>
  <c r="F193" i="14"/>
  <c r="X186" i="14"/>
  <c r="Y186" i="14" s="1"/>
  <c r="W186" i="14"/>
  <c r="U186" i="14"/>
  <c r="V186" i="14"/>
  <c r="F237" i="14"/>
  <c r="X230" i="14"/>
  <c r="Y230" i="14" s="1"/>
  <c r="W230" i="14"/>
  <c r="V230" i="14"/>
  <c r="U230" i="14"/>
  <c r="V76" i="14" l="1"/>
  <c r="X76" i="14"/>
  <c r="Y76" i="14" s="1"/>
  <c r="B12" i="14"/>
  <c r="C12" i="14"/>
  <c r="U76" i="14"/>
  <c r="F83" i="14"/>
  <c r="E142" i="5"/>
  <c r="X142" i="5" s="1"/>
  <c r="E450" i="5"/>
  <c r="V450" i="5" s="1"/>
  <c r="U428" i="5"/>
  <c r="F435" i="5"/>
  <c r="C31" i="14"/>
  <c r="C13" i="14" s="1"/>
  <c r="F148" i="5"/>
  <c r="F149" i="5"/>
  <c r="V142" i="5"/>
  <c r="Y142" i="5" s="1"/>
  <c r="B255" i="5"/>
  <c r="B343" i="5"/>
  <c r="E406" i="5"/>
  <c r="W406" i="5" s="1"/>
  <c r="V428" i="5"/>
  <c r="X428" i="5"/>
  <c r="B123" i="5"/>
  <c r="E120" i="5"/>
  <c r="V120" i="5" s="1"/>
  <c r="F368" i="5"/>
  <c r="Y428" i="5"/>
  <c r="E296" i="5"/>
  <c r="V296" i="5" s="1"/>
  <c r="E340" i="5"/>
  <c r="X340" i="5" s="1"/>
  <c r="E252" i="5"/>
  <c r="E186" i="5"/>
  <c r="V186" i="5" s="1"/>
  <c r="E230" i="5"/>
  <c r="F237" i="5" s="1"/>
  <c r="F412" i="5"/>
  <c r="U318" i="5"/>
  <c r="B386" i="5"/>
  <c r="E384" i="5"/>
  <c r="E362" i="5"/>
  <c r="W318" i="5"/>
  <c r="F325" i="5"/>
  <c r="B299" i="5"/>
  <c r="F302" i="5"/>
  <c r="B276" i="5"/>
  <c r="E274" i="5"/>
  <c r="B232" i="5"/>
  <c r="B233" i="5" s="1"/>
  <c r="B210" i="5"/>
  <c r="E208" i="5"/>
  <c r="B189" i="5"/>
  <c r="B166" i="5"/>
  <c r="E164" i="5"/>
  <c r="U142" i="5"/>
  <c r="E98" i="5"/>
  <c r="F104" i="5"/>
  <c r="E76" i="5"/>
  <c r="W76" i="5" s="1"/>
  <c r="B78" i="5"/>
  <c r="F82" i="5" s="1"/>
  <c r="X318" i="5"/>
  <c r="Y318" i="5" s="1"/>
  <c r="F60" i="5"/>
  <c r="E54" i="5"/>
  <c r="V54" i="5" s="1"/>
  <c r="B452" i="5"/>
  <c r="B453" i="5" s="1"/>
  <c r="B13" i="14"/>
  <c r="B56" i="14"/>
  <c r="E54" i="14"/>
  <c r="B33" i="14"/>
  <c r="B34" i="14" s="1"/>
  <c r="C32" i="14"/>
  <c r="C14" i="14" s="1"/>
  <c r="B14" i="14"/>
  <c r="E31" i="14"/>
  <c r="F457" i="5"/>
  <c r="U450" i="5"/>
  <c r="X450" i="5"/>
  <c r="W450" i="5" l="1"/>
  <c r="C33" i="14"/>
  <c r="C15" i="14" s="1"/>
  <c r="W142" i="5"/>
  <c r="F303" i="5"/>
  <c r="F413" i="5"/>
  <c r="U406" i="5"/>
  <c r="X406" i="5"/>
  <c r="Y406" i="5" s="1"/>
  <c r="V406" i="5"/>
  <c r="U296" i="5"/>
  <c r="U120" i="5"/>
  <c r="U230" i="5"/>
  <c r="W296" i="5"/>
  <c r="X296" i="5"/>
  <c r="Y296" i="5" s="1"/>
  <c r="V340" i="5"/>
  <c r="Y340" i="5" s="1"/>
  <c r="U340" i="5"/>
  <c r="W340" i="5"/>
  <c r="F347" i="5"/>
  <c r="V230" i="5"/>
  <c r="X186" i="5"/>
  <c r="Y186" i="5" s="1"/>
  <c r="W186" i="5"/>
  <c r="F193" i="5"/>
  <c r="X120" i="5"/>
  <c r="Y120" i="5" s="1"/>
  <c r="W120" i="5"/>
  <c r="F127" i="5"/>
  <c r="U76" i="5"/>
  <c r="W230" i="5"/>
  <c r="X230" i="5"/>
  <c r="Y230" i="5" s="1"/>
  <c r="U186" i="5"/>
  <c r="F236" i="5"/>
  <c r="Y450" i="5"/>
  <c r="V252" i="5"/>
  <c r="U252" i="5"/>
  <c r="X252" i="5"/>
  <c r="F259" i="5"/>
  <c r="W252" i="5"/>
  <c r="F83" i="5"/>
  <c r="U384" i="5"/>
  <c r="F391" i="5"/>
  <c r="V384" i="5"/>
  <c r="X384" i="5"/>
  <c r="W384" i="5"/>
  <c r="B387" i="5"/>
  <c r="F390" i="5"/>
  <c r="V362" i="5"/>
  <c r="U362" i="5"/>
  <c r="X362" i="5"/>
  <c r="F369" i="5"/>
  <c r="W362" i="5"/>
  <c r="V274" i="5"/>
  <c r="X274" i="5"/>
  <c r="W274" i="5"/>
  <c r="U274" i="5"/>
  <c r="F281" i="5"/>
  <c r="F280" i="5"/>
  <c r="B277" i="5"/>
  <c r="F215" i="5"/>
  <c r="X208" i="5"/>
  <c r="W208" i="5"/>
  <c r="V208" i="5"/>
  <c r="U208" i="5"/>
  <c r="F214" i="5"/>
  <c r="B211" i="5"/>
  <c r="X164" i="5"/>
  <c r="F171" i="5"/>
  <c r="U164" i="5"/>
  <c r="W164" i="5"/>
  <c r="V164" i="5"/>
  <c r="B167" i="5"/>
  <c r="F170" i="5"/>
  <c r="X76" i="5"/>
  <c r="V76" i="5"/>
  <c r="V98" i="5"/>
  <c r="X98" i="5"/>
  <c r="F105" i="5"/>
  <c r="U98" i="5"/>
  <c r="W98" i="5"/>
  <c r="B79" i="5"/>
  <c r="F61" i="5"/>
  <c r="U54" i="5"/>
  <c r="X54" i="5"/>
  <c r="Y54" i="5" s="1"/>
  <c r="W54" i="5"/>
  <c r="F456" i="5"/>
  <c r="B57" i="14"/>
  <c r="B16" i="14" s="1"/>
  <c r="F60" i="14"/>
  <c r="F61" i="14"/>
  <c r="X54" i="14"/>
  <c r="W54" i="14"/>
  <c r="U54" i="14"/>
  <c r="V54" i="14"/>
  <c r="B15" i="14"/>
  <c r="B40" i="14" s="1"/>
  <c r="F38" i="14"/>
  <c r="X31" i="14"/>
  <c r="W31" i="14"/>
  <c r="E13" i="14"/>
  <c r="Y164" i="5" l="1"/>
  <c r="Y252" i="5"/>
  <c r="Y274" i="5"/>
  <c r="Y362" i="5"/>
  <c r="Y384" i="5"/>
  <c r="Y98" i="5"/>
  <c r="Y208" i="5"/>
  <c r="Y76" i="5"/>
  <c r="Y54" i="14"/>
  <c r="Y31" i="14"/>
  <c r="AF35" i="5" l="1"/>
  <c r="AE35" i="5"/>
  <c r="Y33" i="5" l="1"/>
  <c r="E15" i="5"/>
  <c r="AH27" i="5"/>
  <c r="AG31" i="5"/>
  <c r="AG32" i="5"/>
  <c r="AG33" i="5"/>
  <c r="AG34" i="5"/>
  <c r="AG35" i="5"/>
  <c r="AG30" i="5"/>
  <c r="AE34" i="5"/>
  <c r="AE33" i="5"/>
  <c r="AH33" i="5" s="1"/>
  <c r="B370" i="5" l="1"/>
  <c r="AE1" i="2"/>
  <c r="B106" i="5"/>
  <c r="B128" i="5"/>
  <c r="B348" i="5"/>
  <c r="B458" i="5"/>
  <c r="B194" i="5"/>
  <c r="B304" i="5"/>
  <c r="B150" i="5"/>
  <c r="B392" i="5"/>
  <c r="B238" i="5"/>
  <c r="B260" i="5"/>
  <c r="B326" i="5"/>
  <c r="B282" i="5"/>
  <c r="B62" i="5"/>
  <c r="B84" i="5"/>
  <c r="B436" i="5"/>
  <c r="B216" i="5"/>
  <c r="B172" i="5"/>
  <c r="B414" i="5"/>
  <c r="AH35" i="5"/>
  <c r="AH34" i="5"/>
  <c r="AH32" i="5"/>
  <c r="AH31" i="5"/>
  <c r="AH30" i="5"/>
  <c r="AH29" i="5"/>
  <c r="AH28" i="5"/>
  <c r="AA18" i="5" l="1"/>
  <c r="F39" i="5" l="1"/>
  <c r="AB23" i="5"/>
  <c r="AA23" i="5" s="1"/>
  <c r="J20" i="5" s="1"/>
  <c r="X24" i="5" l="1"/>
  <c r="J21" i="5"/>
  <c r="M21" i="5" l="1"/>
  <c r="L23" i="5"/>
  <c r="L21" i="5"/>
  <c r="U30" i="5"/>
  <c r="U29" i="5"/>
  <c r="U25" i="5"/>
  <c r="U24" i="5"/>
  <c r="U28" i="5"/>
  <c r="U27" i="5"/>
  <c r="U33" i="5"/>
  <c r="U32" i="5"/>
  <c r="U26" i="5"/>
  <c r="X26" i="5"/>
  <c r="X30" i="5"/>
  <c r="X27" i="5"/>
  <c r="X32" i="5"/>
  <c r="X28" i="5"/>
  <c r="X25" i="5"/>
  <c r="X29" i="5"/>
  <c r="F36" i="5"/>
  <c r="N21" i="5" l="1"/>
  <c r="F37" i="5"/>
  <c r="V24" i="5"/>
  <c r="V32" i="5"/>
  <c r="V27" i="5"/>
  <c r="V33" i="5"/>
  <c r="V30" i="5"/>
  <c r="V26" i="5"/>
  <c r="V28" i="5"/>
  <c r="V25" i="5"/>
  <c r="V29" i="5"/>
  <c r="B39" i="5" l="1"/>
  <c r="W24" i="5"/>
  <c r="Y24" i="5" s="1"/>
  <c r="W32" i="5"/>
  <c r="Y32" i="5" s="1"/>
  <c r="W29" i="5"/>
  <c r="Y29" i="5" s="1"/>
  <c r="W30" i="5"/>
  <c r="Y30" i="5" s="1"/>
  <c r="W33" i="5"/>
  <c r="W28" i="5"/>
  <c r="Y28" i="5" s="1"/>
  <c r="W26" i="5"/>
  <c r="Y26" i="5" s="1"/>
  <c r="W25" i="5"/>
  <c r="Y25" i="5" s="1"/>
  <c r="B25" i="5" s="1"/>
  <c r="W27" i="5"/>
  <c r="Y27" i="5" s="1"/>
  <c r="B26" i="5" l="1"/>
  <c r="B27" i="5"/>
  <c r="B9" i="5" l="1"/>
  <c r="B7" i="5"/>
  <c r="B8" i="5"/>
  <c r="B30" i="5"/>
  <c r="B29" i="5"/>
  <c r="C27" i="5"/>
  <c r="C9" i="5" s="1"/>
  <c r="C26" i="5"/>
  <c r="C8" i="5" s="1"/>
  <c r="C25" i="5"/>
  <c r="C7" i="5" s="1"/>
  <c r="B24" i="5"/>
  <c r="B12" i="5" l="1"/>
  <c r="B6" i="5"/>
  <c r="B11" i="5"/>
  <c r="B28" i="5"/>
  <c r="C30" i="5"/>
  <c r="C12" i="5" s="1"/>
  <c r="C24" i="5"/>
  <c r="C6" i="5" s="1"/>
  <c r="C29" i="5"/>
  <c r="C11" i="5" s="1"/>
  <c r="B10" i="5" l="1"/>
  <c r="B32" i="5"/>
  <c r="B14" i="5" s="1"/>
  <c r="C28" i="5"/>
  <c r="C10" i="5" s="1"/>
  <c r="B31" i="5"/>
  <c r="E34" i="5"/>
  <c r="E16" i="5" s="1"/>
  <c r="B13" i="5" l="1"/>
  <c r="B33" i="5"/>
  <c r="B34" i="5" s="1"/>
  <c r="C31" i="5"/>
  <c r="C32" i="5"/>
  <c r="C14" i="5" s="1"/>
  <c r="B15" i="5" l="1"/>
  <c r="B40" i="5" s="1"/>
  <c r="C33" i="5"/>
  <c r="C16" i="5" s="1"/>
  <c r="C13" i="5"/>
  <c r="B16" i="5"/>
  <c r="E31" i="5"/>
  <c r="E13" i="5" l="1"/>
  <c r="C15" i="5"/>
  <c r="F38" i="5"/>
  <c r="X31" i="5"/>
  <c r="V31" i="5"/>
  <c r="W31" i="5"/>
  <c r="U31" i="5"/>
  <c r="Y31" i="5" l="1"/>
</calcChain>
</file>

<file path=xl/sharedStrings.xml><?xml version="1.0" encoding="utf-8"?>
<sst xmlns="http://schemas.openxmlformats.org/spreadsheetml/2006/main" count="5976" uniqueCount="290">
  <si>
    <t>I alt</t>
  </si>
  <si>
    <t>OH</t>
  </si>
  <si>
    <t>Scrap-værdi</t>
  </si>
  <si>
    <t>Ekstern bistand</t>
  </si>
  <si>
    <t>Okt</t>
  </si>
  <si>
    <t>Apr</t>
  </si>
  <si>
    <t>Jul</t>
  </si>
  <si>
    <t>Jan</t>
  </si>
  <si>
    <t xml:space="preserve">Jul </t>
  </si>
  <si>
    <t>Antal timer</t>
  </si>
  <si>
    <t>Evt. indtægter</t>
  </si>
  <si>
    <t>3.1</t>
  </si>
  <si>
    <t>3.2</t>
  </si>
  <si>
    <t>3.3</t>
  </si>
  <si>
    <t>4.1</t>
  </si>
  <si>
    <t>4.2</t>
  </si>
  <si>
    <t>5.1</t>
  </si>
  <si>
    <t>5.2</t>
  </si>
  <si>
    <t>5.3</t>
  </si>
  <si>
    <t>Totalt budget:</t>
  </si>
  <si>
    <t>AP budget</t>
  </si>
  <si>
    <t>I alt uden OH</t>
  </si>
  <si>
    <t>De felter der er markeret med grønt bliver udfyldt automatisk.</t>
  </si>
  <si>
    <t>Projektets totalbudget udfyldes automatisk</t>
  </si>
  <si>
    <t>Virksomhedsnavn:</t>
  </si>
  <si>
    <t>Aktivitetstype:</t>
  </si>
  <si>
    <t>Ansøgt tilskudsprocent:</t>
  </si>
  <si>
    <t>Virksomhedsstørrelse:</t>
  </si>
  <si>
    <t>Involverede projektdeltagere</t>
  </si>
  <si>
    <t>Mv.</t>
  </si>
  <si>
    <t>Total</t>
  </si>
  <si>
    <t>M 1.2:</t>
  </si>
  <si>
    <t xml:space="preserve">Projekttitel: </t>
  </si>
  <si>
    <t>Totalt timetal:</t>
  </si>
  <si>
    <t>Apparatur/udstyr</t>
  </si>
  <si>
    <t>Hovedansøger</t>
  </si>
  <si>
    <t>Deltager 2</t>
  </si>
  <si>
    <t>Deltager 3</t>
  </si>
  <si>
    <t>Deltager 4</t>
  </si>
  <si>
    <t>Deltager 5</t>
  </si>
  <si>
    <t>Deltager 6</t>
  </si>
  <si>
    <t>Deltager 7</t>
  </si>
  <si>
    <t>Deltager 8</t>
  </si>
  <si>
    <t>Deltager 9</t>
  </si>
  <si>
    <t>Deltager 10</t>
  </si>
  <si>
    <t>Deltager 11</t>
  </si>
  <si>
    <t>Deltager 12</t>
  </si>
  <si>
    <t>Deltager 13</t>
  </si>
  <si>
    <t>Deltager 14</t>
  </si>
  <si>
    <t>Deltager 15</t>
  </si>
  <si>
    <t>Deltager 16</t>
  </si>
  <si>
    <t>Deltager 17</t>
  </si>
  <si>
    <t>Deltager 18</t>
  </si>
  <si>
    <t>Deltager 19</t>
  </si>
  <si>
    <t>Deltager 20</t>
  </si>
  <si>
    <t>20XX</t>
  </si>
  <si>
    <t>Mellemstor virksomhed</t>
  </si>
  <si>
    <t>OH sats (Universitet)</t>
  </si>
  <si>
    <t>OH sats (Virksomhed)</t>
  </si>
  <si>
    <t>Navn på ansvarlig (Ansv.)</t>
  </si>
  <si>
    <t>Deltager 1</t>
  </si>
  <si>
    <t>M 2.2:</t>
  </si>
  <si>
    <t>Gantt Diagram</t>
  </si>
  <si>
    <t>x</t>
  </si>
  <si>
    <t>Andel af totalbudget</t>
  </si>
  <si>
    <t>Godkendt fra: XX-XX-XXXX</t>
  </si>
  <si>
    <t>Virksomhed A</t>
  </si>
  <si>
    <t>Lønomkostninger</t>
  </si>
  <si>
    <t>Revision</t>
  </si>
  <si>
    <t>Øvrige omkostninger</t>
  </si>
  <si>
    <t>Plantefonden</t>
  </si>
  <si>
    <t>Total plantefonds andel</t>
  </si>
  <si>
    <t>Forsknings- og vidensformidlingsinstitutioner</t>
  </si>
  <si>
    <t>AP 1: Projektledelse og koordinering</t>
  </si>
  <si>
    <t>1.1: Projektledelse</t>
  </si>
  <si>
    <t>M 1.1: Halvårlige projektmøder</t>
  </si>
  <si>
    <t>1.2: Formidling og kommunikation</t>
  </si>
  <si>
    <t>M 1.2: Opfølgning på formidling</t>
  </si>
  <si>
    <t>M 1.3: Afrapporting til Plantefonden</t>
  </si>
  <si>
    <t>Milepæle/Leveringer:</t>
  </si>
  <si>
    <t>Milepæle:</t>
  </si>
  <si>
    <t>M 3.2:</t>
  </si>
  <si>
    <t>M 3.1:</t>
  </si>
  <si>
    <t>M 2.1:</t>
  </si>
  <si>
    <t>M 1.1:</t>
  </si>
  <si>
    <t>De minimis (Landbrug)</t>
  </si>
  <si>
    <t xml:space="preserve">De minimis (Generel) </t>
  </si>
  <si>
    <t>De minimis (Fiskeri og akvakultur)</t>
  </si>
  <si>
    <t xml:space="preserve">Timetal virksomhed 1: </t>
  </si>
  <si>
    <t xml:space="preserve">Timetal virksomhed 2: </t>
  </si>
  <si>
    <t>Samlet budget inklusive OH:</t>
  </si>
  <si>
    <t>Samlet timetal i AP1 :</t>
  </si>
  <si>
    <t>Samlet timetal i AP2:</t>
  </si>
  <si>
    <t>Samlet timetal i AP3:</t>
  </si>
  <si>
    <t>Samlet timetal i AP4:</t>
  </si>
  <si>
    <t>Samlet timetal i AP5:</t>
  </si>
  <si>
    <t xml:space="preserve">Timetal virksomhed 3: </t>
  </si>
  <si>
    <t xml:space="preserve">Timetal virksomhed 4: </t>
  </si>
  <si>
    <t>udvikling af undervisningsmateriale</t>
  </si>
  <si>
    <t>kursus</t>
  </si>
  <si>
    <t>kampagne</t>
  </si>
  <si>
    <t>Finansiering i alt</t>
  </si>
  <si>
    <t>Lille virksomhed - Individuel</t>
  </si>
  <si>
    <t>Lille virksomhed - Samarbejde</t>
  </si>
  <si>
    <t>Mellemstor virksomhed - Individuel</t>
  </si>
  <si>
    <t>Mellemstor virksomhed - Samarbejde</t>
  </si>
  <si>
    <t>Stor virksomhed - Individuel</t>
  </si>
  <si>
    <t>Stor virksomhed - Samarbejde</t>
  </si>
  <si>
    <t>Typer af projekter og aktiviteter/ virksomhedsstørrelse</t>
  </si>
  <si>
    <t>Forskning og udvikling</t>
  </si>
  <si>
    <t>Videnudveksling og informationsaktioner</t>
  </si>
  <si>
    <t>Konsulentbistand</t>
  </si>
  <si>
    <t>Fremstødforanstaltninger</t>
  </si>
  <si>
    <t>Deltagelse i kvalitetsordninger</t>
  </si>
  <si>
    <t>Ny deltagelse i kvalitetsordninger</t>
  </si>
  <si>
    <t>ABER</t>
  </si>
  <si>
    <t>FIBER</t>
  </si>
  <si>
    <t>Grundforskning</t>
  </si>
  <si>
    <t>Industriel forskning</t>
  </si>
  <si>
    <t>Eksperimentel udvikling</t>
  </si>
  <si>
    <t>Gennemførlighedsundersøgelser</t>
  </si>
  <si>
    <t>Uddannelse</t>
  </si>
  <si>
    <t>Støtte til innovationsklynger</t>
  </si>
  <si>
    <t>Deltagelse i messer</t>
  </si>
  <si>
    <t>Netværk i akvakulturerhvervet</t>
  </si>
  <si>
    <t>Individuel</t>
  </si>
  <si>
    <t>Samarbejde</t>
  </si>
  <si>
    <t>Projektform</t>
  </si>
  <si>
    <t>Statstøtteregler og aktivitet</t>
  </si>
  <si>
    <t>Virksomhedstørrelse og projektform</t>
  </si>
  <si>
    <t>Lille virksomhed</t>
  </si>
  <si>
    <t>Stor virksomhed</t>
  </si>
  <si>
    <t>Beløb, der bruges til "Plantefonden"</t>
  </si>
  <si>
    <t>Max mulig tilskudssats</t>
  </si>
  <si>
    <t>Statstøtteregler</t>
  </si>
  <si>
    <t>Selvfinansieret</t>
  </si>
  <si>
    <t>GBER</t>
  </si>
  <si>
    <t>Afsætningsforanstaltninger</t>
  </si>
  <si>
    <t>Værdier til rullemenu "Statstøtteregler"</t>
  </si>
  <si>
    <t>Offentlig institution - Individuel</t>
  </si>
  <si>
    <t>Offentlig institution - Samarbejde</t>
  </si>
  <si>
    <t>Forsknings- og vidensformidlingsinstitutioner - Individuel</t>
  </si>
  <si>
    <t>Forsknings- og vidensformidlingsinstitutioner - Samarbejde</t>
  </si>
  <si>
    <t xml:space="preserve">Eksempel på samarbejdes projekt budget </t>
  </si>
  <si>
    <t>Forordning</t>
  </si>
  <si>
    <t>Heraf egen- og privat finansiering</t>
  </si>
  <si>
    <t>Offentlig institution (Ej statsstøtte)</t>
  </si>
  <si>
    <t>Offentlig institution ikke statsstøtte</t>
  </si>
  <si>
    <t xml:space="preserve">Hvis </t>
  </si>
  <si>
    <t>Ej statsstøtte</t>
  </si>
  <si>
    <t xml:space="preserve">Nedsat støttesats pga. anden finansiering </t>
  </si>
  <si>
    <t>Heraf anden offentlig støtte</t>
  </si>
  <si>
    <t>Nedsat tilskudssats pga. 
anden finansiering</t>
  </si>
  <si>
    <t>Plantefond tilskudsats(Uden ekstra finansiering)</t>
  </si>
  <si>
    <t>Plantefond nedsat sats</t>
  </si>
  <si>
    <t>Nedsat støttesats pga anden offentlig støtte</t>
  </si>
  <si>
    <t>Plantefond nedsat sats hvis udfyldt "Offentlig støtte"</t>
  </si>
  <si>
    <t>Plantefond hvis udfyldt "Privat finansiering"</t>
  </si>
  <si>
    <t xml:space="preserve">Hvus </t>
  </si>
  <si>
    <t>VIrksomhed 1</t>
  </si>
  <si>
    <t>Beløb til udspecificering</t>
  </si>
  <si>
    <t>Specifikationer</t>
  </si>
  <si>
    <t>Beskrivelse</t>
  </si>
  <si>
    <t xml:space="preserve">Timesats </t>
  </si>
  <si>
    <t>Beløb</t>
  </si>
  <si>
    <t>Specifikation 1</t>
  </si>
  <si>
    <t>Specifikation 2</t>
  </si>
  <si>
    <t>Specifikation 3</t>
  </si>
  <si>
    <t>Specifikation 4</t>
  </si>
  <si>
    <t>Specifikation 5</t>
  </si>
  <si>
    <t>Specifikation 6</t>
  </si>
  <si>
    <t>Specifikation 7</t>
  </si>
  <si>
    <t>Specifikation 8</t>
  </si>
  <si>
    <t>Specifikation 9</t>
  </si>
  <si>
    <t>Specifikation 10</t>
  </si>
  <si>
    <t>Specifikation 11</t>
  </si>
  <si>
    <t>Specifikation 12</t>
  </si>
  <si>
    <t>Specifikation 13</t>
  </si>
  <si>
    <t>Specifikation 14</t>
  </si>
  <si>
    <t>Specifikation 15</t>
  </si>
  <si>
    <t>Specifikation 16</t>
  </si>
  <si>
    <t>Specifikation 17</t>
  </si>
  <si>
    <t>Specifikation 18</t>
  </si>
  <si>
    <t>Specifikation 19</t>
  </si>
  <si>
    <t>Specifikation 20</t>
  </si>
  <si>
    <t>Specifikation 21</t>
  </si>
  <si>
    <t>Specifikation 22</t>
  </si>
  <si>
    <t>Apperatur/udstyr</t>
  </si>
  <si>
    <t>Scrapværdi</t>
  </si>
  <si>
    <t>Ark til specificering af omkostningsarter</t>
  </si>
  <si>
    <t xml:space="preserve">Deltager 4 </t>
  </si>
  <si>
    <t>Journal nr: 36016-25-XXXX</t>
  </si>
  <si>
    <t>Specificér dine omkostninger i fane 2</t>
  </si>
  <si>
    <t>Lønmedarbejder 1 - Projektleder</t>
  </si>
  <si>
    <t>Lønmedarbejder 2 - projektmedarbjeder</t>
  </si>
  <si>
    <t>Lønmedarbejder 3 - akademisk assistent</t>
  </si>
  <si>
    <t>Virksomhed 1 [CVR-nummer]; [beskrivelse af arbejde]</t>
  </si>
  <si>
    <t>leje af udstyr i forbindelse med optagelser af kommunikationsvideoer</t>
  </si>
  <si>
    <t>Omkostninger til grøntsager og bælgfrugter, leveret af Virksomheds A, til 4000 smagekasser der leveres til 4000 folkeskoleklasser</t>
  </si>
  <si>
    <t>[Indsæt selv flere kolonner hvis nødvendigt]</t>
  </si>
  <si>
    <t>Til udspecificering</t>
  </si>
  <si>
    <t>0 timer</t>
  </si>
  <si>
    <t>-4450 timer</t>
  </si>
  <si>
    <t>500 kr.</t>
  </si>
  <si>
    <t>200.000 kr.</t>
  </si>
  <si>
    <t>150.000 kr.</t>
  </si>
  <si>
    <t>-1.602.500 kr.</t>
  </si>
  <si>
    <t>Ønsker projektet bistand til effektmåling?</t>
  </si>
  <si>
    <t>Ja (anbefales)</t>
  </si>
  <si>
    <t>Nej</t>
  </si>
  <si>
    <t>AP 2:</t>
  </si>
  <si>
    <t>AP 3:</t>
  </si>
  <si>
    <t>AP 4:</t>
  </si>
  <si>
    <t>AP 5:</t>
  </si>
  <si>
    <t>Samlet timetal i APX:</t>
  </si>
  <si>
    <t>M X.1:</t>
  </si>
  <si>
    <t>M X.2:</t>
  </si>
  <si>
    <t>M X.3:</t>
  </si>
  <si>
    <t>AP 1:</t>
  </si>
  <si>
    <t xml:space="preserve">AP X: </t>
  </si>
  <si>
    <t xml:space="preserve">X.1: </t>
  </si>
  <si>
    <t xml:space="preserve">X.2: </t>
  </si>
  <si>
    <t xml:space="preserve">X.3: </t>
  </si>
  <si>
    <t>1.1:</t>
  </si>
  <si>
    <t>1.2:</t>
  </si>
  <si>
    <t>1.3:</t>
  </si>
  <si>
    <t>2.1:</t>
  </si>
  <si>
    <t>2.2:</t>
  </si>
  <si>
    <t>2.3:</t>
  </si>
  <si>
    <t xml:space="preserve"> [Navn på Arbejdspakken]</t>
  </si>
  <si>
    <t xml:space="preserve">M X.4: </t>
  </si>
  <si>
    <t>[Felt reserveret til ekstern evaluator]</t>
  </si>
  <si>
    <t>Indkøb af data fra Danmarks statistik, til brug for projektets nulpunktsmåling</t>
  </si>
  <si>
    <t>Ekstern evaluator</t>
  </si>
  <si>
    <t>Samlet udgift til ekstern evaluator</t>
  </si>
  <si>
    <t>Timetal virksomhed 1:</t>
  </si>
  <si>
    <t>Timetal virksomhed 2:</t>
  </si>
  <si>
    <t>Indkøb af data</t>
  </si>
  <si>
    <t>Beregning</t>
  </si>
  <si>
    <t>Navn på arbejdspakken</t>
  </si>
  <si>
    <t>AP nr.</t>
  </si>
  <si>
    <t>År</t>
  </si>
  <si>
    <t>Totalt timeantal angivet i samlet budgetoversigt (bliver overført automatisk):</t>
  </si>
  <si>
    <t xml:space="preserve">Totalt budget angivet i den samlede budgetoversigt (bliver overført automatisk): </t>
  </si>
  <si>
    <t>AP 2: Første undersøgelse</t>
  </si>
  <si>
    <t xml:space="preserve">2.1: Plantefars af ærter </t>
  </si>
  <si>
    <t>2.2: Sensorisk anlyse og test</t>
  </si>
  <si>
    <t>2.3: Smagstest med forbrugere</t>
  </si>
  <si>
    <t>2.4: Resultatbehandling</t>
  </si>
  <si>
    <t>M 2.1: Udvalgt mest lovende plantefars</t>
  </si>
  <si>
    <t>M 2.2: Udført professionel sensoriske test</t>
  </si>
  <si>
    <t>M 2.3: Afholdt workshop for forbrugere</t>
  </si>
  <si>
    <t>AP 3: Undervisning af xxxx</t>
  </si>
  <si>
    <t>3.1: Undervisningsmateriale om brug af plantefars</t>
  </si>
  <si>
    <t>3.2: Kursus for køkkenpersonale</t>
  </si>
  <si>
    <t>3.3: "Plantefars på menuen"-kampagne i kantine</t>
  </si>
  <si>
    <t>M 3.1: Udarbejdet undervisningskompendie</t>
  </si>
  <si>
    <t>M 3.2: Afholdt kusus for køkkenpersonale</t>
  </si>
  <si>
    <t>M 3.3: Afholdt kampagne i kantine</t>
  </si>
  <si>
    <t>AP 4: Værdikæden i  xxxx</t>
  </si>
  <si>
    <t>4.1 Løbende møder på tværs af værdikæden</t>
  </si>
  <si>
    <t>4.2 Temamøde om "plantefars på menuen"</t>
  </si>
  <si>
    <t>M 4.1: Værdikædemøde x 3 afholdt</t>
  </si>
  <si>
    <t>M 4.2: Temamøde afholdt</t>
  </si>
  <si>
    <t>Efterkvalificering af projektets effektstyring samt nulpunktsmåling</t>
  </si>
  <si>
    <t>Arbejde med effektemåling</t>
  </si>
  <si>
    <t>Gennemførsel ved projektafslutning af outputmåling</t>
  </si>
  <si>
    <t>Opfølgende outcomemåling efter afsluttet projekt</t>
  </si>
  <si>
    <t>Gennemført efterkvalificering</t>
  </si>
  <si>
    <t>Gennemført nulpunktsmåling</t>
  </si>
  <si>
    <t>Gennemført outputmåling</t>
  </si>
  <si>
    <t>Gennemført outcomemåling</t>
  </si>
  <si>
    <t>Relevante projektpartnere + Ekstern Evaluator</t>
  </si>
  <si>
    <t>Relevante projektpartnere</t>
  </si>
  <si>
    <t>AP 5: Formidling af xxxx</t>
  </si>
  <si>
    <t>5.1: SoME kommunikation om projektet</t>
  </si>
  <si>
    <t>5.2. Rapport af "plantefars på menuen"</t>
  </si>
  <si>
    <t>5.3: 3 artikler til xxx</t>
  </si>
  <si>
    <t>M 5.1: SoME</t>
  </si>
  <si>
    <t>M 5.2: Afsluttet rapport</t>
  </si>
  <si>
    <t>M 5.3: 3 publicerede artikler</t>
  </si>
  <si>
    <t>Ja</t>
  </si>
  <si>
    <t>Hvis ja, er hovedansøger momsregistreret?</t>
  </si>
  <si>
    <t>Buffer afsat til eventuelt arbejde vedr. effektmåling</t>
  </si>
  <si>
    <t>Omkostning</t>
  </si>
  <si>
    <t>X:4:</t>
  </si>
  <si>
    <t>X.4:</t>
  </si>
  <si>
    <t>Feks. 20 - 50 timer</t>
  </si>
  <si>
    <t>Feks 15 - 20 timer</t>
  </si>
  <si>
    <t>Feks. 15 - 25 timer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</si>
</sst>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kr.&quot;_-;\-* #,##0.00\ &quot;kr.&quot;_-;_-* &quot;-&quot;??\ &quot;kr.&quot;_-;_-@_-"/>
    <numFmt numFmtId="164" formatCode="_ * #,##0_ ;_ * \-#,##0_ ;_ * &quot;-&quot;_ ;_ @_ "/>
    <numFmt numFmtId="165" formatCode="_ * #,##0.00_ ;_ * \-#,##0.00_ ;_ * &quot;-&quot;??_ ;_ @_ "/>
    <numFmt numFmtId="166" formatCode="_(* #,##0_);_(* \(#,##0\);_(* &quot;-&quot;??_);_(@_)"/>
    <numFmt numFmtId="167" formatCode="0.0"/>
    <numFmt numFmtId="168" formatCode="_ * #,##0_ ;_ * \-#,##0_ ;_ * &quot;-&quot;??_ ;_ @_ "/>
    <numFmt numFmtId="169" formatCode="#,##0.00\ &quot;kr.&quot;"/>
    <numFmt numFmtId="170" formatCode="_-* #,##0.00\ [$kr.-406]_-;\-* #,##0.00\ [$kr.-406]_-;_-* &quot;-&quot;??\ [$kr.-406]_-;_-@_-"/>
  </numFmts>
  <fonts count="42">
    <font>
      <sz val="11"/>
      <color theme="1"/>
      <name val="Arial"/>
      <family val="2"/>
      <scheme val="minor"/>
    </font>
    <font>
      <sz val="11"/>
      <color indexed="8"/>
      <name val="Calibri"/>
      <family val="2"/>
    </font>
    <font>
      <b/>
      <sz val="11"/>
      <color theme="1"/>
      <name val="Arial"/>
      <family val="2"/>
      <scheme val="minor"/>
    </font>
    <font>
      <b/>
      <sz val="11"/>
      <color theme="0"/>
      <name val="Arial"/>
      <family val="2"/>
      <scheme val="minor"/>
    </font>
    <font>
      <sz val="11"/>
      <color theme="0"/>
      <name val="Arial"/>
      <family val="2"/>
      <scheme val="minor"/>
    </font>
    <font>
      <b/>
      <sz val="12"/>
      <color theme="0"/>
      <name val="Arial"/>
      <family val="2"/>
      <scheme val="minor"/>
    </font>
    <font>
      <b/>
      <sz val="14"/>
      <color theme="0"/>
      <name val="Arial"/>
      <family val="2"/>
      <scheme val="minor"/>
    </font>
    <font>
      <b/>
      <sz val="14"/>
      <color indexed="8"/>
      <name val="Arial"/>
      <family val="2"/>
      <scheme val="minor"/>
    </font>
    <font>
      <b/>
      <sz val="11"/>
      <color indexed="8"/>
      <name val="Arial"/>
      <family val="2"/>
      <scheme val="minor"/>
    </font>
    <font>
      <b/>
      <sz val="11"/>
      <name val="Arial"/>
      <family val="2"/>
      <scheme val="minor"/>
    </font>
    <font>
      <sz val="11"/>
      <color indexed="8"/>
      <name val="Arial"/>
      <family val="2"/>
      <scheme val="minor"/>
    </font>
    <font>
      <sz val="11"/>
      <name val="Arial"/>
      <family val="2"/>
      <scheme val="minor"/>
    </font>
    <font>
      <b/>
      <sz val="11"/>
      <color indexed="23"/>
      <name val="Arial"/>
      <family val="2"/>
      <scheme val="minor"/>
    </font>
    <font>
      <i/>
      <sz val="11"/>
      <color theme="1"/>
      <name val="Arial"/>
      <family val="2"/>
      <scheme val="minor"/>
    </font>
    <font>
      <b/>
      <sz val="11"/>
      <name val="Calibri"/>
      <family val="2"/>
    </font>
    <font>
      <sz val="11"/>
      <color theme="1"/>
      <name val="Arial"/>
      <family val="2"/>
      <scheme val="minor"/>
    </font>
    <font>
      <sz val="11"/>
      <color theme="0" tint="-0.34998626667073579"/>
      <name val="Arial"/>
      <family val="2"/>
      <scheme val="minor"/>
    </font>
    <font>
      <i/>
      <sz val="11"/>
      <color theme="0" tint="-0.34998626667073579"/>
      <name val="Arial"/>
      <family val="2"/>
      <scheme val="minor"/>
    </font>
    <font>
      <sz val="11"/>
      <color rgb="FF000000"/>
      <name val="Arial"/>
      <family val="2"/>
      <scheme val="minor"/>
    </font>
    <font>
      <sz val="11"/>
      <color rgb="FF212529"/>
      <name val="Questa-Regular"/>
    </font>
    <font>
      <sz val="11"/>
      <color rgb="FF00B050"/>
      <name val="Arial"/>
      <family val="2"/>
      <scheme val="minor"/>
    </font>
    <font>
      <sz val="11"/>
      <color rgb="FF9C5700"/>
      <name val="Arial"/>
      <family val="2"/>
      <scheme val="minor"/>
    </font>
    <font>
      <b/>
      <sz val="11"/>
      <color rgb="FF285644"/>
      <name val="Arial"/>
      <family val="2"/>
      <scheme val="minor"/>
    </font>
    <font>
      <b/>
      <sz val="11"/>
      <color theme="0"/>
      <name val="Calibri"/>
      <family val="2"/>
    </font>
    <font>
      <sz val="11"/>
      <color rgb="FF285644"/>
      <name val="Arial"/>
      <family val="2"/>
      <scheme val="minor"/>
    </font>
    <font>
      <sz val="11"/>
      <color theme="1"/>
      <name val="Calibri"/>
      <family val="2"/>
    </font>
    <font>
      <b/>
      <sz val="16"/>
      <color theme="1"/>
      <name val="Arial"/>
      <family val="2"/>
      <scheme val="minor"/>
    </font>
    <font>
      <sz val="11"/>
      <color theme="0" tint="-4.9989318521683403E-2"/>
      <name val="Arial"/>
      <family val="2"/>
      <scheme val="minor"/>
    </font>
    <font>
      <b/>
      <sz val="18"/>
      <color theme="1"/>
      <name val="Arial"/>
      <family val="2"/>
      <scheme val="minor"/>
    </font>
    <font>
      <b/>
      <sz val="26"/>
      <color theme="1"/>
      <name val="Arial"/>
      <family val="2"/>
      <scheme val="minor"/>
    </font>
    <font>
      <sz val="11"/>
      <color rgb="FF006100"/>
      <name val="Arial"/>
      <family val="2"/>
      <scheme val="minor"/>
    </font>
    <font>
      <sz val="11"/>
      <color rgb="FF990033"/>
      <name val="Arial"/>
      <family val="2"/>
      <scheme val="minor"/>
    </font>
    <font>
      <b/>
      <sz val="10"/>
      <color theme="1"/>
      <name val="Arial"/>
      <family val="2"/>
      <scheme val="minor"/>
    </font>
    <font>
      <b/>
      <sz val="8"/>
      <color theme="1"/>
      <name val="Arial"/>
      <family val="2"/>
      <scheme val="minor"/>
    </font>
    <font>
      <b/>
      <sz val="14"/>
      <color theme="1"/>
      <name val="Arial"/>
      <family val="2"/>
      <scheme val="minor"/>
    </font>
    <font>
      <b/>
      <sz val="22"/>
      <color theme="1"/>
      <name val="Arial"/>
      <family val="2"/>
      <scheme val="minor"/>
    </font>
    <font>
      <b/>
      <sz val="26"/>
      <color theme="0"/>
      <name val="Arial"/>
      <family val="2"/>
      <scheme val="minor"/>
    </font>
    <font>
      <b/>
      <sz val="12"/>
      <color theme="1"/>
      <name val="Arial"/>
      <family val="2"/>
      <scheme val="minor"/>
    </font>
    <font>
      <b/>
      <sz val="12"/>
      <color indexed="8"/>
      <name val="Arial"/>
      <family val="2"/>
      <scheme val="minor"/>
    </font>
    <font>
      <b/>
      <sz val="10"/>
      <color indexed="8"/>
      <name val="Arial"/>
      <family val="2"/>
      <scheme val="minor"/>
    </font>
    <font>
      <sz val="12"/>
      <color indexed="8"/>
      <name val="Arial"/>
      <family val="2"/>
      <scheme val="minor"/>
    </font>
    <font>
      <sz val="12"/>
      <color theme="1"/>
      <name val="Arial"/>
      <family val="2"/>
      <scheme val="minor"/>
    </font>
  </fonts>
  <fills count="1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285644"/>
        <bgColor indexed="64"/>
      </patternFill>
    </fill>
    <fill>
      <patternFill patternType="solid">
        <fgColor rgb="FF8BB872"/>
        <bgColor indexed="64"/>
      </patternFill>
    </fill>
    <fill>
      <patternFill patternType="solid">
        <fgColor rgb="FFC4AE79"/>
        <bgColor indexed="64"/>
      </patternFill>
    </fill>
    <fill>
      <patternFill patternType="solid">
        <fgColor rgb="FFFFC000"/>
        <bgColor indexed="64"/>
      </patternFill>
    </fill>
    <fill>
      <patternFill patternType="solid">
        <fgColor theme="9" tint="-0.249977111117893"/>
        <bgColor indexed="64"/>
      </patternFill>
    </fill>
    <fill>
      <patternFill patternType="solid">
        <fgColor rgb="FFFFEB9C"/>
      </patternFill>
    </fill>
    <fill>
      <patternFill patternType="solid">
        <fgColor theme="9" tint="0.79998168889431442"/>
        <bgColor indexed="64"/>
      </patternFill>
    </fill>
    <fill>
      <patternFill patternType="solid">
        <fgColor theme="6"/>
      </patternFill>
    </fill>
    <fill>
      <patternFill patternType="solid">
        <fgColor theme="0" tint="-4.9989318521683403E-2"/>
        <bgColor indexed="64"/>
      </patternFill>
    </fill>
    <fill>
      <patternFill patternType="solid">
        <fgColor rgb="FFC6EFCE"/>
        <bgColor indexed="64"/>
      </patternFill>
    </fill>
    <fill>
      <patternFill patternType="solid">
        <fgColor rgb="FFFFCCCC"/>
        <bgColor indexed="64"/>
      </patternFill>
    </fill>
    <fill>
      <patternFill patternType="solid">
        <fgColor rgb="FF92D050"/>
        <bgColor indexed="64"/>
      </patternFill>
    </fill>
  </fills>
  <borders count="50">
    <border>
      <left/>
      <right/>
      <top/>
      <bottom/>
      <diagonal/>
    </border>
    <border>
      <left/>
      <right/>
      <top style="thin">
        <color auto="1"/>
      </top>
      <bottom/>
      <diagonal/>
    </border>
    <border>
      <left style="thin">
        <color auto="1"/>
      </left>
      <right/>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auto="1"/>
      </bottom>
      <diagonal/>
    </border>
    <border>
      <left/>
      <right/>
      <top style="medium">
        <color auto="1"/>
      </top>
      <bottom/>
      <diagonal/>
    </border>
    <border>
      <left/>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auto="1"/>
      </right>
      <top style="medium">
        <color auto="1"/>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auto="1"/>
      </top>
      <bottom/>
      <diagonal/>
    </border>
    <border>
      <left/>
      <right style="thin">
        <color indexed="64"/>
      </right>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auto="1"/>
      </top>
      <bottom/>
      <diagonal/>
    </border>
    <border>
      <left style="medium">
        <color indexed="64"/>
      </left>
      <right style="medium">
        <color indexed="64"/>
      </right>
      <top/>
      <bottom style="thin">
        <color auto="1"/>
      </bottom>
      <diagonal/>
    </border>
    <border>
      <left style="medium">
        <color indexed="64"/>
      </left>
      <right/>
      <top style="thin">
        <color indexed="64"/>
      </top>
      <bottom style="medium">
        <color indexed="64"/>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thick">
        <color indexed="64"/>
      </top>
      <bottom/>
      <diagonal/>
    </border>
    <border>
      <left/>
      <right/>
      <top style="thick">
        <color indexed="64"/>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7">
    <xf numFmtId="0" fontId="0" fillId="0" borderId="0"/>
    <xf numFmtId="165" fontId="1" fillId="0" borderId="0" applyFont="0" applyFill="0" applyBorder="0" applyAlignment="0" applyProtection="0"/>
    <xf numFmtId="9" fontId="1" fillId="0" borderId="0" applyFont="0" applyFill="0" applyBorder="0" applyAlignment="0" applyProtection="0"/>
    <xf numFmtId="9" fontId="15" fillId="0" borderId="0" applyFont="0" applyFill="0" applyBorder="0" applyAlignment="0" applyProtection="0"/>
    <xf numFmtId="0" fontId="21" fillId="9" borderId="0" applyNumberFormat="0" applyBorder="0" applyAlignment="0" applyProtection="0"/>
    <xf numFmtId="0" fontId="4" fillId="11" borderId="0" applyNumberFormat="0" applyBorder="0" applyAlignment="0" applyProtection="0"/>
    <xf numFmtId="44" fontId="15" fillId="0" borderId="0" applyFont="0" applyFill="0" applyBorder="0" applyAlignment="0" applyProtection="0"/>
  </cellStyleXfs>
  <cellXfs count="624">
    <xf numFmtId="0" fontId="0" fillId="0" borderId="0" xfId="0"/>
    <xf numFmtId="0" fontId="2" fillId="0" borderId="13" xfId="0" applyFont="1" applyBorder="1" applyProtection="1">
      <protection locked="0"/>
    </xf>
    <xf numFmtId="0" fontId="0" fillId="0" borderId="0" xfId="0" applyFont="1" applyBorder="1"/>
    <xf numFmtId="0" fontId="0" fillId="0" borderId="0" xfId="0" applyFont="1"/>
    <xf numFmtId="0" fontId="0" fillId="0" borderId="0" xfId="0" applyFont="1" applyFill="1"/>
    <xf numFmtId="0" fontId="8" fillId="0" borderId="0" xfId="0" applyFont="1" applyAlignment="1" applyProtection="1">
      <alignment horizontal="center"/>
      <protection locked="0"/>
    </xf>
    <xf numFmtId="0" fontId="0" fillId="0" borderId="10" xfId="0" applyFont="1" applyBorder="1"/>
    <xf numFmtId="0" fontId="9" fillId="0" borderId="10" xfId="0" applyFont="1" applyBorder="1" applyAlignment="1">
      <alignment horizontal="center"/>
    </xf>
    <xf numFmtId="0" fontId="9" fillId="0" borderId="10" xfId="0" applyFont="1" applyFill="1" applyBorder="1" applyAlignment="1">
      <alignment horizontal="center"/>
    </xf>
    <xf numFmtId="0" fontId="9" fillId="0" borderId="0" xfId="0" applyFont="1" applyProtection="1"/>
    <xf numFmtId="0" fontId="9" fillId="0" borderId="0" xfId="0" applyFont="1" applyBorder="1" applyProtection="1"/>
    <xf numFmtId="0" fontId="9" fillId="0" borderId="12" xfId="0" applyFont="1" applyBorder="1" applyProtection="1">
      <protection locked="0"/>
    </xf>
    <xf numFmtId="3" fontId="9" fillId="0" borderId="11" xfId="1" applyNumberFormat="1" applyFont="1" applyFill="1" applyBorder="1" applyProtection="1">
      <protection locked="0"/>
    </xf>
    <xf numFmtId="0" fontId="10" fillId="0" borderId="10" xfId="0" applyFont="1" applyFill="1" applyBorder="1"/>
    <xf numFmtId="0" fontId="4" fillId="0" borderId="0" xfId="0" applyFont="1" applyFill="1" applyBorder="1" applyProtection="1">
      <protection hidden="1"/>
    </xf>
    <xf numFmtId="167" fontId="4" fillId="0" borderId="0" xfId="0" applyNumberFormat="1" applyFont="1" applyProtection="1">
      <protection hidden="1"/>
    </xf>
    <xf numFmtId="1" fontId="9" fillId="0" borderId="0" xfId="0" applyNumberFormat="1" applyFont="1" applyProtection="1">
      <protection hidden="1"/>
    </xf>
    <xf numFmtId="0" fontId="12" fillId="0" borderId="10" xfId="0" applyFont="1" applyBorder="1" applyProtection="1">
      <protection locked="0"/>
    </xf>
    <xf numFmtId="168" fontId="0" fillId="0" borderId="0" xfId="0" applyNumberFormat="1" applyFill="1"/>
    <xf numFmtId="164" fontId="0" fillId="0" borderId="0" xfId="0" applyNumberFormat="1" applyFill="1"/>
    <xf numFmtId="164" fontId="0" fillId="0" borderId="0" xfId="0" applyNumberFormat="1"/>
    <xf numFmtId="164" fontId="2" fillId="0" borderId="0" xfId="0" applyNumberFormat="1" applyFont="1" applyFill="1"/>
    <xf numFmtId="168" fontId="0" fillId="0" borderId="0" xfId="0" applyNumberFormat="1" applyFill="1" applyBorder="1"/>
    <xf numFmtId="0" fontId="2" fillId="0" borderId="0" xfId="0" applyFont="1" applyFill="1" applyBorder="1" applyAlignment="1"/>
    <xf numFmtId="165" fontId="0" fillId="0" borderId="0" xfId="1" applyFont="1" applyFill="1"/>
    <xf numFmtId="164" fontId="2" fillId="0" borderId="0" xfId="0" applyNumberFormat="1" applyFont="1"/>
    <xf numFmtId="0" fontId="0" fillId="0" borderId="0" xfId="0" applyAlignment="1">
      <alignment shrinkToFit="1"/>
    </xf>
    <xf numFmtId="166" fontId="2" fillId="0" borderId="0" xfId="0" applyNumberFormat="1" applyFont="1" applyFill="1" applyAlignment="1">
      <alignment horizontal="center"/>
    </xf>
    <xf numFmtId="166" fontId="13" fillId="0" borderId="0" xfId="0" applyNumberFormat="1" applyFont="1" applyFill="1" applyAlignment="1">
      <alignment horizontal="center" wrapText="1"/>
    </xf>
    <xf numFmtId="0" fontId="2" fillId="0" borderId="0" xfId="0" applyFont="1"/>
    <xf numFmtId="0" fontId="17" fillId="0" borderId="0" xfId="0" applyFont="1"/>
    <xf numFmtId="0" fontId="17" fillId="0" borderId="0" xfId="0" applyFont="1" applyFill="1" applyBorder="1" applyProtection="1">
      <protection hidden="1"/>
    </xf>
    <xf numFmtId="9" fontId="16" fillId="0" borderId="0" xfId="3" applyNumberFormat="1" applyFont="1" applyProtection="1">
      <protection hidden="1"/>
    </xf>
    <xf numFmtId="9" fontId="16" fillId="0" borderId="0" xfId="3" applyFont="1"/>
    <xf numFmtId="0" fontId="9" fillId="0" borderId="0" xfId="0" applyFont="1" applyBorder="1" applyAlignment="1">
      <alignment horizontal="center"/>
    </xf>
    <xf numFmtId="2" fontId="0" fillId="0" borderId="0" xfId="0" applyNumberFormat="1" applyFill="1"/>
    <xf numFmtId="2" fontId="2" fillId="0" borderId="0" xfId="0" applyNumberFormat="1" applyFont="1" applyFill="1" applyAlignment="1">
      <alignment horizontal="center"/>
    </xf>
    <xf numFmtId="2" fontId="13" fillId="0" borderId="0" xfId="0" applyNumberFormat="1" applyFont="1" applyFill="1" applyAlignment="1">
      <alignment horizontal="center" wrapText="1"/>
    </xf>
    <xf numFmtId="2" fontId="2" fillId="0" borderId="0" xfId="0" applyNumberFormat="1" applyFont="1" applyFill="1"/>
    <xf numFmtId="2" fontId="0" fillId="0" borderId="0" xfId="0" applyNumberFormat="1" applyFill="1" applyBorder="1"/>
    <xf numFmtId="0" fontId="18" fillId="0" borderId="0" xfId="0" applyFont="1"/>
    <xf numFmtId="0" fontId="18" fillId="0" borderId="0" xfId="0" applyFont="1" applyAlignment="1">
      <alignment vertical="center"/>
    </xf>
    <xf numFmtId="0" fontId="4" fillId="4" borderId="25" xfId="0" applyFont="1" applyFill="1" applyBorder="1"/>
    <xf numFmtId="0" fontId="4" fillId="4" borderId="27" xfId="0" applyFont="1" applyFill="1" applyBorder="1"/>
    <xf numFmtId="0" fontId="4" fillId="4" borderId="26" xfId="0" applyFont="1" applyFill="1" applyBorder="1"/>
    <xf numFmtId="0" fontId="3" fillId="4" borderId="27" xfId="0" applyFont="1" applyFill="1" applyBorder="1"/>
    <xf numFmtId="3" fontId="3" fillId="4" borderId="0" xfId="1" applyNumberFormat="1" applyFont="1" applyFill="1" applyBorder="1" applyProtection="1"/>
    <xf numFmtId="3" fontId="3" fillId="4" borderId="10" xfId="1" applyNumberFormat="1" applyFont="1" applyFill="1" applyBorder="1" applyProtection="1"/>
    <xf numFmtId="165" fontId="3" fillId="4" borderId="0" xfId="1" applyFont="1" applyFill="1" applyBorder="1" applyProtection="1"/>
    <xf numFmtId="0" fontId="3" fillId="4" borderId="0" xfId="0" applyFont="1" applyFill="1"/>
    <xf numFmtId="10" fontId="3" fillId="4" borderId="0" xfId="3" applyNumberFormat="1" applyFont="1" applyFill="1" applyProtection="1">
      <protection hidden="1"/>
    </xf>
    <xf numFmtId="0" fontId="8" fillId="6" borderId="8" xfId="0" applyFont="1" applyFill="1" applyBorder="1" applyAlignment="1" applyProtection="1">
      <alignment horizontal="left"/>
      <protection locked="0"/>
    </xf>
    <xf numFmtId="0" fontId="0" fillId="0" borderId="0" xfId="0" applyFont="1" applyProtection="1">
      <protection locked="0"/>
    </xf>
    <xf numFmtId="0" fontId="0" fillId="2" borderId="5" xfId="0" applyFont="1" applyFill="1" applyBorder="1" applyProtection="1">
      <protection locked="0"/>
    </xf>
    <xf numFmtId="0" fontId="0" fillId="2" borderId="0" xfId="0" applyFont="1" applyFill="1" applyBorder="1" applyProtection="1">
      <protection locked="0"/>
    </xf>
    <xf numFmtId="0" fontId="3" fillId="4" borderId="0" xfId="0" applyFont="1" applyFill="1" applyBorder="1" applyAlignment="1" applyProtection="1">
      <alignment horizontal="left"/>
      <protection locked="0"/>
    </xf>
    <xf numFmtId="0" fontId="3" fillId="4" borderId="0" xfId="0" applyFont="1" applyFill="1" applyBorder="1" applyProtection="1">
      <protection locked="0"/>
    </xf>
    <xf numFmtId="0" fontId="3" fillId="4" borderId="14" xfId="0" applyFont="1" applyFill="1" applyBorder="1" applyProtection="1">
      <protection locked="0"/>
    </xf>
    <xf numFmtId="0" fontId="3" fillId="4" borderId="12" xfId="0" applyFont="1" applyFill="1" applyBorder="1" applyProtection="1">
      <protection locked="0"/>
    </xf>
    <xf numFmtId="0" fontId="3" fillId="4" borderId="15" xfId="0" applyFont="1" applyFill="1" applyBorder="1" applyProtection="1">
      <protection locked="0"/>
    </xf>
    <xf numFmtId="0" fontId="8" fillId="2" borderId="4" xfId="0" applyFont="1" applyFill="1" applyBorder="1" applyProtection="1">
      <protection locked="0"/>
    </xf>
    <xf numFmtId="0" fontId="8" fillId="2" borderId="1" xfId="0" applyFont="1" applyFill="1" applyBorder="1" applyProtection="1">
      <protection locked="0"/>
    </xf>
    <xf numFmtId="0" fontId="0" fillId="2" borderId="1" xfId="0" applyFont="1" applyFill="1" applyBorder="1" applyProtection="1">
      <protection locked="0"/>
    </xf>
    <xf numFmtId="0" fontId="10" fillId="2" borderId="4" xfId="0" applyFont="1" applyFill="1" applyBorder="1" applyAlignment="1" applyProtection="1">
      <alignment horizontal="left"/>
      <protection locked="0"/>
    </xf>
    <xf numFmtId="0" fontId="10" fillId="2" borderId="7" xfId="0" applyFont="1" applyFill="1" applyBorder="1" applyAlignment="1" applyProtection="1">
      <alignment horizontal="left"/>
      <protection locked="0"/>
    </xf>
    <xf numFmtId="0" fontId="8" fillId="2" borderId="1" xfId="0" applyFont="1" applyFill="1" applyBorder="1" applyAlignment="1" applyProtection="1">
      <alignment horizontal="center"/>
      <protection locked="0"/>
    </xf>
    <xf numFmtId="0" fontId="0" fillId="2" borderId="6" xfId="0" applyFont="1" applyFill="1" applyBorder="1" applyProtection="1">
      <protection locked="0"/>
    </xf>
    <xf numFmtId="0" fontId="8" fillId="0" borderId="0" xfId="0" applyFont="1" applyBorder="1" applyProtection="1">
      <protection locked="0"/>
    </xf>
    <xf numFmtId="0" fontId="10" fillId="2" borderId="5" xfId="0" applyFont="1" applyFill="1" applyBorder="1" applyAlignment="1" applyProtection="1">
      <alignment horizontal="left"/>
      <protection locked="0"/>
    </xf>
    <xf numFmtId="0" fontId="10" fillId="2" borderId="6" xfId="0" applyFont="1" applyFill="1" applyBorder="1" applyAlignment="1" applyProtection="1">
      <alignment horizontal="left"/>
      <protection locked="0"/>
    </xf>
    <xf numFmtId="0" fontId="0" fillId="2" borderId="2" xfId="0" applyFont="1" applyFill="1" applyBorder="1" applyProtection="1">
      <protection locked="0"/>
    </xf>
    <xf numFmtId="0" fontId="0" fillId="0" borderId="2" xfId="0" applyFont="1" applyBorder="1" applyProtection="1">
      <protection locked="0"/>
    </xf>
    <xf numFmtId="0" fontId="8" fillId="2" borderId="7" xfId="0" applyFont="1" applyFill="1" applyBorder="1" applyProtection="1">
      <protection locked="0"/>
    </xf>
    <xf numFmtId="0" fontId="8" fillId="2" borderId="3" xfId="0" applyFont="1" applyFill="1" applyBorder="1" applyProtection="1">
      <protection locked="0"/>
    </xf>
    <xf numFmtId="0" fontId="8" fillId="2" borderId="2" xfId="0" applyFont="1" applyFill="1" applyBorder="1" applyProtection="1">
      <protection locked="0"/>
    </xf>
    <xf numFmtId="0" fontId="0" fillId="2" borderId="3" xfId="0" applyFont="1" applyFill="1" applyBorder="1" applyProtection="1">
      <protection locked="0"/>
    </xf>
    <xf numFmtId="0" fontId="0" fillId="7" borderId="2" xfId="0" applyFont="1" applyFill="1" applyBorder="1" applyProtection="1"/>
    <xf numFmtId="166" fontId="3" fillId="0" borderId="0" xfId="1" applyNumberFormat="1" applyFont="1" applyFill="1" applyBorder="1"/>
    <xf numFmtId="168" fontId="3" fillId="0" borderId="0" xfId="1" applyNumberFormat="1" applyFont="1" applyFill="1" applyBorder="1"/>
    <xf numFmtId="3" fontId="3" fillId="0" borderId="0" xfId="1" applyNumberFormat="1" applyFont="1" applyFill="1" applyBorder="1" applyProtection="1"/>
    <xf numFmtId="0" fontId="0" fillId="0" borderId="0" xfId="0" applyFont="1" applyFill="1" applyBorder="1" applyAlignment="1"/>
    <xf numFmtId="166" fontId="3" fillId="4" borderId="11" xfId="1" applyNumberFormat="1" applyFont="1" applyFill="1" applyBorder="1"/>
    <xf numFmtId="3" fontId="3" fillId="4" borderId="17" xfId="1" applyNumberFormat="1" applyFont="1" applyFill="1" applyBorder="1" applyProtection="1"/>
    <xf numFmtId="166" fontId="9" fillId="0" borderId="14" xfId="1" applyNumberFormat="1" applyFont="1" applyFill="1" applyBorder="1"/>
    <xf numFmtId="0" fontId="4" fillId="8" borderId="10" xfId="0" applyFont="1" applyFill="1" applyBorder="1" applyAlignment="1" applyProtection="1">
      <alignment vertical="top" wrapText="1"/>
    </xf>
    <xf numFmtId="9" fontId="0" fillId="0" borderId="28" xfId="0" applyNumberFormat="1" applyBorder="1" applyProtection="1"/>
    <xf numFmtId="9" fontId="0" fillId="0" borderId="8" xfId="0" applyNumberFormat="1" applyBorder="1" applyProtection="1"/>
    <xf numFmtId="0" fontId="0" fillId="0" borderId="18" xfId="0" applyFill="1" applyBorder="1" applyProtection="1"/>
    <xf numFmtId="0" fontId="0" fillId="0" borderId="29" xfId="0" applyBorder="1" applyProtection="1"/>
    <xf numFmtId="0" fontId="0" fillId="0" borderId="15" xfId="0" applyBorder="1" applyProtection="1"/>
    <xf numFmtId="9" fontId="0" fillId="0" borderId="30" xfId="0" applyNumberFormat="1" applyBorder="1" applyProtection="1"/>
    <xf numFmtId="9" fontId="0" fillId="0" borderId="14" xfId="0" applyNumberFormat="1" applyBorder="1" applyProtection="1"/>
    <xf numFmtId="0" fontId="0" fillId="0" borderId="7" xfId="0" applyBorder="1" applyProtection="1"/>
    <xf numFmtId="9" fontId="0" fillId="0" borderId="4" xfId="0" applyNumberFormat="1" applyBorder="1" applyProtection="1"/>
    <xf numFmtId="9" fontId="0" fillId="0" borderId="3" xfId="0" applyNumberFormat="1" applyBorder="1" applyProtection="1"/>
    <xf numFmtId="0" fontId="19" fillId="0" borderId="0" xfId="0" applyFont="1"/>
    <xf numFmtId="164" fontId="0" fillId="0" borderId="0" xfId="0" applyNumberFormat="1" applyFont="1" applyFill="1" applyAlignment="1">
      <alignment horizontal="left"/>
    </xf>
    <xf numFmtId="166" fontId="0" fillId="0" borderId="0" xfId="0" applyNumberFormat="1" applyFont="1" applyFill="1" applyAlignment="1">
      <alignment horizontal="left"/>
    </xf>
    <xf numFmtId="0" fontId="11" fillId="0" borderId="0" xfId="0" applyFont="1"/>
    <xf numFmtId="0" fontId="11" fillId="0" borderId="0" xfId="0" applyFont="1" applyAlignment="1">
      <alignment vertical="center"/>
    </xf>
    <xf numFmtId="0" fontId="20" fillId="0" borderId="0" xfId="0" applyFont="1"/>
    <xf numFmtId="3" fontId="3" fillId="4" borderId="15" xfId="1" applyNumberFormat="1" applyFont="1" applyFill="1" applyBorder="1" applyProtection="1"/>
    <xf numFmtId="0" fontId="0" fillId="0" borderId="0" xfId="0" applyFont="1" applyFill="1" applyBorder="1" applyAlignment="1">
      <alignment horizontal="center"/>
    </xf>
    <xf numFmtId="0" fontId="0" fillId="0" borderId="0" xfId="0" applyFill="1" applyBorder="1"/>
    <xf numFmtId="0" fontId="0" fillId="0" borderId="0" xfId="0" applyFill="1" applyBorder="1" applyAlignment="1"/>
    <xf numFmtId="0" fontId="11" fillId="0" borderId="0" xfId="0" applyFont="1" applyFill="1" applyBorder="1" applyAlignment="1"/>
    <xf numFmtId="168" fontId="9" fillId="0" borderId="0" xfId="1" applyNumberFormat="1" applyFont="1" applyFill="1" applyBorder="1"/>
    <xf numFmtId="10" fontId="3" fillId="4" borderId="0" xfId="1" applyNumberFormat="1" applyFont="1" applyFill="1" applyBorder="1"/>
    <xf numFmtId="10" fontId="0" fillId="0" borderId="8" xfId="0" applyNumberFormat="1" applyBorder="1" applyProtection="1"/>
    <xf numFmtId="10" fontId="21" fillId="9" borderId="8" xfId="4" applyNumberFormat="1" applyBorder="1" applyProtection="1"/>
    <xf numFmtId="4" fontId="4" fillId="4" borderId="0" xfId="1" applyNumberFormat="1" applyFont="1" applyFill="1" applyProtection="1"/>
    <xf numFmtId="4" fontId="3" fillId="4" borderId="0" xfId="1" applyNumberFormat="1" applyFont="1" applyFill="1" applyProtection="1"/>
    <xf numFmtId="4" fontId="4" fillId="4" borderId="10" xfId="1" applyNumberFormat="1" applyFont="1" applyFill="1" applyBorder="1" applyProtection="1"/>
    <xf numFmtId="4" fontId="4" fillId="4" borderId="11" xfId="1" applyNumberFormat="1" applyFont="1" applyFill="1" applyBorder="1" applyProtection="1"/>
    <xf numFmtId="4" fontId="3" fillId="4" borderId="0" xfId="1" applyNumberFormat="1" applyFont="1" applyFill="1"/>
    <xf numFmtId="166" fontId="3" fillId="4" borderId="31" xfId="1" applyNumberFormat="1" applyFont="1" applyFill="1" applyBorder="1"/>
    <xf numFmtId="4" fontId="3" fillId="0" borderId="0" xfId="1" applyNumberFormat="1" applyFont="1" applyFill="1" applyBorder="1"/>
    <xf numFmtId="0" fontId="9" fillId="0" borderId="13" xfId="0" applyFont="1" applyBorder="1" applyProtection="1">
      <protection locked="0"/>
    </xf>
    <xf numFmtId="0" fontId="14" fillId="0" borderId="0" xfId="0" applyFont="1" applyFill="1" applyBorder="1" applyAlignment="1" applyProtection="1">
      <alignment horizontal="right" wrapText="1"/>
    </xf>
    <xf numFmtId="0" fontId="11" fillId="0" borderId="0" xfId="0" applyFont="1" applyBorder="1" applyProtection="1"/>
    <xf numFmtId="10" fontId="14" fillId="0" borderId="0" xfId="3" applyNumberFormat="1" applyFont="1" applyFill="1" applyBorder="1" applyAlignment="1" applyProtection="1">
      <alignment horizontal="left"/>
    </xf>
    <xf numFmtId="0" fontId="11" fillId="0" borderId="0" xfId="0" applyFont="1" applyBorder="1"/>
    <xf numFmtId="166" fontId="9" fillId="0" borderId="0" xfId="1" applyNumberFormat="1" applyFont="1" applyFill="1" applyBorder="1"/>
    <xf numFmtId="2" fontId="9" fillId="0" borderId="0" xfId="1" applyNumberFormat="1" applyFont="1" applyFill="1" applyBorder="1"/>
    <xf numFmtId="4" fontId="24" fillId="4" borderId="11" xfId="1" applyNumberFormat="1" applyFont="1" applyFill="1" applyBorder="1" applyProtection="1"/>
    <xf numFmtId="0" fontId="0" fillId="0" borderId="0" xfId="0" applyFill="1" applyBorder="1" applyProtection="1"/>
    <xf numFmtId="9" fontId="0" fillId="0" borderId="29" xfId="0" applyNumberFormat="1" applyBorder="1" applyProtection="1"/>
    <xf numFmtId="9" fontId="0" fillId="0" borderId="15" xfId="0" applyNumberFormat="1" applyBorder="1" applyProtection="1"/>
    <xf numFmtId="0" fontId="3" fillId="0" borderId="0" xfId="0" applyFont="1" applyBorder="1" applyProtection="1"/>
    <xf numFmtId="10" fontId="3" fillId="0" borderId="0" xfId="3" applyNumberFormat="1" applyFont="1" applyBorder="1" applyProtection="1"/>
    <xf numFmtId="4" fontId="4" fillId="4" borderId="0" xfId="1" applyNumberFormat="1" applyFont="1" applyFill="1" applyBorder="1" applyProtection="1"/>
    <xf numFmtId="4" fontId="4" fillId="4" borderId="18" xfId="1" applyNumberFormat="1" applyFont="1" applyFill="1" applyBorder="1" applyProtection="1"/>
    <xf numFmtId="4" fontId="4" fillId="4" borderId="16" xfId="1" applyNumberFormat="1" applyFont="1" applyFill="1" applyBorder="1" applyProtection="1"/>
    <xf numFmtId="3" fontId="4" fillId="4" borderId="16" xfId="1" applyNumberFormat="1" applyFont="1" applyFill="1" applyBorder="1" applyProtection="1"/>
    <xf numFmtId="3" fontId="4" fillId="4" borderId="27" xfId="1" applyNumberFormat="1" applyFont="1" applyFill="1" applyBorder="1" applyProtection="1"/>
    <xf numFmtId="3" fontId="3" fillId="4" borderId="27" xfId="1" applyNumberFormat="1" applyFont="1" applyFill="1" applyBorder="1" applyProtection="1"/>
    <xf numFmtId="4" fontId="24" fillId="4" borderId="25" xfId="1" applyNumberFormat="1" applyFont="1" applyFill="1" applyBorder="1" applyProtection="1"/>
    <xf numFmtId="0" fontId="25" fillId="0" borderId="0" xfId="0" applyFont="1" applyBorder="1" applyAlignment="1">
      <alignment vertical="center" wrapText="1"/>
    </xf>
    <xf numFmtId="10" fontId="0" fillId="0" borderId="0" xfId="0" applyNumberFormat="1" applyFont="1"/>
    <xf numFmtId="168" fontId="9" fillId="0" borderId="0" xfId="1" applyNumberFormat="1" applyFont="1" applyFill="1" applyBorder="1" applyAlignment="1">
      <alignment wrapText="1"/>
    </xf>
    <xf numFmtId="4" fontId="4" fillId="4" borderId="17" xfId="1" applyNumberFormat="1" applyFont="1" applyFill="1" applyBorder="1" applyProtection="1"/>
    <xf numFmtId="4" fontId="4" fillId="4" borderId="19" xfId="1" applyNumberFormat="1" applyFont="1" applyFill="1" applyBorder="1" applyProtection="1"/>
    <xf numFmtId="4" fontId="22" fillId="4" borderId="12" xfId="1" applyNumberFormat="1" applyFont="1" applyFill="1" applyBorder="1"/>
    <xf numFmtId="169" fontId="27" fillId="4" borderId="32" xfId="0" applyNumberFormat="1" applyFont="1" applyFill="1" applyBorder="1" applyProtection="1"/>
    <xf numFmtId="0" fontId="23" fillId="0" borderId="0" xfId="0" applyFont="1" applyFill="1" applyBorder="1" applyAlignment="1" applyProtection="1">
      <alignment horizontal="right" wrapText="1"/>
    </xf>
    <xf numFmtId="169" fontId="23" fillId="0" borderId="0" xfId="3" applyNumberFormat="1" applyFont="1" applyFill="1" applyBorder="1" applyAlignment="1" applyProtection="1">
      <alignment horizontal="left"/>
    </xf>
    <xf numFmtId="0" fontId="4" fillId="0" borderId="0" xfId="0" applyFont="1"/>
    <xf numFmtId="0" fontId="4" fillId="0" borderId="0" xfId="0" applyFont="1" applyBorder="1"/>
    <xf numFmtId="2" fontId="4" fillId="0" borderId="0" xfId="0" applyNumberFormat="1" applyFont="1"/>
    <xf numFmtId="2" fontId="4" fillId="0" borderId="0" xfId="0" applyNumberFormat="1" applyFont="1" applyBorder="1"/>
    <xf numFmtId="2" fontId="3" fillId="0" borderId="0" xfId="3" applyNumberFormat="1" applyFont="1" applyBorder="1" applyProtection="1"/>
    <xf numFmtId="0" fontId="9" fillId="0" borderId="0" xfId="0" applyFont="1"/>
    <xf numFmtId="169" fontId="24" fillId="4" borderId="32" xfId="0" applyNumberFormat="1" applyFont="1" applyFill="1" applyBorder="1" applyProtection="1"/>
    <xf numFmtId="169" fontId="24" fillId="4" borderId="4" xfId="0" applyNumberFormat="1" applyFont="1" applyFill="1" applyBorder="1" applyProtection="1"/>
    <xf numFmtId="164" fontId="0" fillId="0" borderId="0" xfId="0" applyNumberFormat="1" applyFill="1" applyBorder="1"/>
    <xf numFmtId="0" fontId="0" fillId="0" borderId="0" xfId="0" applyFont="1" applyFill="1" applyBorder="1"/>
    <xf numFmtId="0" fontId="11" fillId="0" borderId="0" xfId="0" applyFont="1" applyFill="1" applyBorder="1"/>
    <xf numFmtId="168" fontId="26" fillId="0" borderId="0" xfId="0" applyNumberFormat="1" applyFont="1" applyFill="1" applyBorder="1" applyAlignment="1">
      <alignment horizontal="center"/>
    </xf>
    <xf numFmtId="4" fontId="24" fillId="4" borderId="10" xfId="1" applyNumberFormat="1" applyFont="1" applyFill="1" applyBorder="1" applyProtection="1"/>
    <xf numFmtId="169" fontId="4" fillId="4" borderId="11" xfId="1" applyNumberFormat="1" applyFont="1" applyFill="1" applyBorder="1" applyProtection="1"/>
    <xf numFmtId="169" fontId="27" fillId="4" borderId="4" xfId="0" applyNumberFormat="1" applyFont="1" applyFill="1" applyBorder="1" applyProtection="1"/>
    <xf numFmtId="4" fontId="9" fillId="3" borderId="8" xfId="1" applyNumberFormat="1" applyFont="1" applyFill="1" applyBorder="1" applyProtection="1">
      <protection locked="0"/>
    </xf>
    <xf numFmtId="4" fontId="9" fillId="3" borderId="15" xfId="1" applyNumberFormat="1" applyFont="1" applyFill="1" applyBorder="1" applyProtection="1">
      <protection locked="0"/>
    </xf>
    <xf numFmtId="4" fontId="9" fillId="3" borderId="29" xfId="1" applyNumberFormat="1" applyFont="1" applyFill="1" applyBorder="1" applyProtection="1">
      <protection locked="0"/>
    </xf>
    <xf numFmtId="4" fontId="9" fillId="3" borderId="29" xfId="1" applyNumberFormat="1" applyFont="1" applyFill="1" applyBorder="1"/>
    <xf numFmtId="0" fontId="3" fillId="4" borderId="37" xfId="5" applyFont="1" applyFill="1" applyBorder="1" applyAlignment="1" applyProtection="1">
      <alignment horizontal="right" vertical="center"/>
    </xf>
    <xf numFmtId="0" fontId="3" fillId="4" borderId="38" xfId="5" applyFont="1" applyFill="1" applyBorder="1" applyAlignment="1" applyProtection="1">
      <alignment horizontal="right" vertical="center"/>
    </xf>
    <xf numFmtId="0" fontId="3" fillId="4" borderId="36" xfId="5" applyFont="1" applyFill="1" applyBorder="1" applyAlignment="1" applyProtection="1">
      <alignment horizontal="right" vertical="center"/>
    </xf>
    <xf numFmtId="0" fontId="3" fillId="4" borderId="39" xfId="5" applyFont="1" applyFill="1" applyBorder="1" applyAlignment="1" applyProtection="1">
      <alignment horizontal="right" vertical="center"/>
    </xf>
    <xf numFmtId="0" fontId="3" fillId="4" borderId="35" xfId="5" applyFont="1" applyFill="1" applyBorder="1" applyAlignment="1" applyProtection="1">
      <alignment horizontal="right" vertical="center"/>
    </xf>
    <xf numFmtId="0" fontId="3" fillId="4" borderId="40" xfId="5" applyFont="1" applyFill="1" applyBorder="1" applyAlignment="1" applyProtection="1">
      <alignment horizontal="right" vertical="center"/>
    </xf>
    <xf numFmtId="0" fontId="0" fillId="0" borderId="37" xfId="0" applyBorder="1" applyProtection="1">
      <protection locked="0"/>
    </xf>
    <xf numFmtId="0" fontId="0" fillId="0" borderId="0" xfId="0" applyProtection="1">
      <protection locked="0"/>
    </xf>
    <xf numFmtId="0" fontId="0" fillId="0" borderId="0" xfId="0" applyBorder="1" applyProtection="1">
      <protection locked="0"/>
    </xf>
    <xf numFmtId="0" fontId="2" fillId="0" borderId="0" xfId="0" applyFont="1" applyProtection="1"/>
    <xf numFmtId="0" fontId="2" fillId="0" borderId="13" xfId="0" applyFont="1" applyBorder="1" applyProtection="1"/>
    <xf numFmtId="0" fontId="0" fillId="0" borderId="0" xfId="0" applyProtection="1"/>
    <xf numFmtId="0" fontId="3" fillId="4" borderId="38" xfId="0" applyFont="1" applyFill="1" applyBorder="1" applyProtection="1"/>
    <xf numFmtId="0" fontId="26" fillId="0" borderId="0" xfId="0" applyFont="1" applyAlignment="1" applyProtection="1">
      <alignment vertical="center"/>
      <protection locked="0"/>
    </xf>
    <xf numFmtId="0" fontId="2" fillId="0" borderId="0" xfId="0" applyFont="1" applyBorder="1" applyAlignment="1" applyProtection="1">
      <alignment horizontal="right"/>
    </xf>
    <xf numFmtId="0" fontId="3" fillId="4" borderId="39" xfId="0" applyFont="1" applyFill="1" applyBorder="1" applyProtection="1"/>
    <xf numFmtId="4" fontId="3" fillId="4" borderId="36" xfId="1" applyNumberFormat="1" applyFont="1" applyFill="1" applyBorder="1" applyAlignment="1" applyProtection="1">
      <alignment horizontal="right" vertical="center"/>
    </xf>
    <xf numFmtId="0" fontId="2" fillId="0" borderId="35" xfId="0" applyFont="1" applyBorder="1" applyAlignment="1" applyProtection="1">
      <alignment horizontal="right"/>
    </xf>
    <xf numFmtId="0" fontId="2" fillId="0" borderId="0" xfId="0" applyFont="1" applyAlignment="1" applyProtection="1">
      <alignment horizontal="center"/>
    </xf>
    <xf numFmtId="0" fontId="26" fillId="0" borderId="0" xfId="0" applyFont="1" applyAlignment="1" applyProtection="1">
      <alignment vertical="center"/>
    </xf>
    <xf numFmtId="0" fontId="0" fillId="0" borderId="36" xfId="0" applyBorder="1" applyAlignment="1" applyProtection="1">
      <alignment horizontal="left" vertical="top"/>
    </xf>
    <xf numFmtId="0" fontId="0" fillId="0" borderId="37" xfId="0" applyBorder="1" applyProtection="1"/>
    <xf numFmtId="0" fontId="0" fillId="0" borderId="40" xfId="0" applyBorder="1" applyAlignment="1" applyProtection="1">
      <alignment horizontal="left" vertical="top"/>
    </xf>
    <xf numFmtId="0" fontId="0" fillId="0" borderId="38" xfId="0" applyBorder="1" applyProtection="1"/>
    <xf numFmtId="0" fontId="0" fillId="0" borderId="35" xfId="0" applyBorder="1" applyProtection="1"/>
    <xf numFmtId="0" fontId="0" fillId="0" borderId="41" xfId="0" applyBorder="1" applyProtection="1"/>
    <xf numFmtId="0" fontId="0" fillId="0" borderId="36" xfId="0" applyBorder="1" applyAlignment="1" applyProtection="1">
      <alignment horizontal="left" vertical="top" wrapText="1"/>
    </xf>
    <xf numFmtId="0" fontId="0" fillId="0" borderId="40" xfId="0" applyBorder="1" applyAlignment="1" applyProtection="1">
      <alignment horizontal="left" vertical="top" wrapText="1"/>
    </xf>
    <xf numFmtId="44" fontId="0" fillId="0" borderId="38" xfId="6" applyFont="1" applyBorder="1" applyProtection="1"/>
    <xf numFmtId="44" fontId="3" fillId="4" borderId="39" xfId="6" applyFont="1" applyFill="1" applyBorder="1" applyProtection="1"/>
    <xf numFmtId="44" fontId="3" fillId="4" borderId="38" xfId="6" applyFont="1" applyFill="1" applyBorder="1" applyProtection="1"/>
    <xf numFmtId="44" fontId="0" fillId="0" borderId="38" xfId="6" applyFont="1" applyBorder="1" applyProtection="1">
      <protection locked="0"/>
    </xf>
    <xf numFmtId="44" fontId="0" fillId="0" borderId="41" xfId="6" applyFont="1" applyBorder="1" applyProtection="1">
      <protection locked="0"/>
    </xf>
    <xf numFmtId="44" fontId="0" fillId="0" borderId="0" xfId="6" applyFont="1" applyProtection="1">
      <protection locked="0"/>
    </xf>
    <xf numFmtId="0" fontId="0" fillId="0" borderId="36" xfId="0" applyBorder="1" applyAlignment="1" applyProtection="1">
      <alignment horizontal="left" vertical="top" wrapText="1"/>
      <protection locked="0"/>
    </xf>
    <xf numFmtId="0" fontId="0" fillId="0" borderId="40" xfId="0" applyBorder="1" applyAlignment="1" applyProtection="1">
      <alignment horizontal="left" vertical="top" wrapText="1"/>
      <protection locked="0"/>
    </xf>
    <xf numFmtId="0" fontId="9" fillId="0" borderId="0" xfId="0" applyFont="1" applyProtection="1">
      <protection locked="0"/>
    </xf>
    <xf numFmtId="0" fontId="0" fillId="0" borderId="16" xfId="0" applyBorder="1" applyProtection="1">
      <protection locked="0"/>
    </xf>
    <xf numFmtId="0" fontId="0" fillId="0" borderId="11" xfId="0" applyBorder="1" applyProtection="1">
      <protection locked="0"/>
    </xf>
    <xf numFmtId="0" fontId="0" fillId="0" borderId="17" xfId="0" applyBorder="1" applyProtection="1">
      <protection locked="0"/>
    </xf>
    <xf numFmtId="0" fontId="0" fillId="0" borderId="18" xfId="0" applyBorder="1" applyProtection="1">
      <protection locked="0"/>
    </xf>
    <xf numFmtId="0" fontId="0" fillId="0" borderId="19" xfId="0" applyBorder="1" applyProtection="1">
      <protection locked="0"/>
    </xf>
    <xf numFmtId="0" fontId="0" fillId="0" borderId="20" xfId="0" applyBorder="1" applyProtection="1">
      <protection locked="0"/>
    </xf>
    <xf numFmtId="0" fontId="0" fillId="0" borderId="10" xfId="0" applyBorder="1" applyProtection="1">
      <protection locked="0"/>
    </xf>
    <xf numFmtId="0" fontId="0" fillId="0" borderId="21" xfId="0" applyBorder="1" applyProtection="1">
      <protection locked="0"/>
    </xf>
    <xf numFmtId="44" fontId="3" fillId="4" borderId="18" xfId="6" applyFont="1" applyFill="1" applyBorder="1" applyProtection="1"/>
    <xf numFmtId="44" fontId="3" fillId="4" borderId="0" xfId="6" applyFont="1" applyFill="1" applyBorder="1" applyProtection="1"/>
    <xf numFmtId="44" fontId="3" fillId="4" borderId="19" xfId="6" applyFont="1" applyFill="1" applyBorder="1" applyProtection="1"/>
    <xf numFmtId="169" fontId="0" fillId="0" borderId="35" xfId="6" applyNumberFormat="1" applyFont="1" applyBorder="1" applyAlignment="1" applyProtection="1">
      <alignment horizontal="center"/>
    </xf>
    <xf numFmtId="169" fontId="0" fillId="0" borderId="10" xfId="6" applyNumberFormat="1" applyFont="1" applyBorder="1" applyAlignment="1" applyProtection="1">
      <alignment horizontal="center"/>
    </xf>
    <xf numFmtId="0" fontId="4" fillId="4" borderId="41" xfId="0" applyFont="1" applyFill="1" applyBorder="1" applyAlignment="1">
      <alignment horizontal="left" vertical="center"/>
    </xf>
    <xf numFmtId="0" fontId="4" fillId="4" borderId="42" xfId="0" applyFont="1" applyFill="1" applyBorder="1" applyAlignment="1">
      <alignment horizontal="left" vertical="center"/>
    </xf>
    <xf numFmtId="0" fontId="4" fillId="4" borderId="42" xfId="0" applyFont="1" applyFill="1" applyBorder="1"/>
    <xf numFmtId="0" fontId="4" fillId="4" borderId="43" xfId="0" applyFont="1" applyFill="1" applyBorder="1"/>
    <xf numFmtId="0" fontId="0" fillId="0" borderId="18" xfId="0" applyFont="1" applyBorder="1"/>
    <xf numFmtId="4" fontId="24" fillId="4" borderId="31" xfId="1" applyNumberFormat="1" applyFont="1" applyFill="1" applyBorder="1" applyProtection="1"/>
    <xf numFmtId="3" fontId="3" fillId="4" borderId="19" xfId="1" applyNumberFormat="1" applyFont="1" applyFill="1" applyBorder="1" applyProtection="1"/>
    <xf numFmtId="3" fontId="3" fillId="4" borderId="11" xfId="1" applyNumberFormat="1" applyFont="1" applyFill="1" applyBorder="1" applyProtection="1"/>
    <xf numFmtId="169" fontId="0" fillId="0" borderId="35" xfId="0" applyNumberFormat="1" applyBorder="1" applyAlignment="1" applyProtection="1">
      <alignment horizontal="center"/>
    </xf>
    <xf numFmtId="44" fontId="30" fillId="13" borderId="10" xfId="6" quotePrefix="1" applyFont="1" applyFill="1" applyBorder="1" applyAlignment="1" applyProtection="1">
      <alignment horizontal="center"/>
    </xf>
    <xf numFmtId="169" fontId="0" fillId="0" borderId="26" xfId="0" quotePrefix="1" applyNumberFormat="1" applyBorder="1" applyAlignment="1" applyProtection="1">
      <alignment horizontal="center"/>
    </xf>
    <xf numFmtId="169" fontId="30" fillId="13" borderId="10" xfId="0" applyNumberFormat="1" applyFont="1" applyFill="1" applyBorder="1" applyAlignment="1" applyProtection="1">
      <alignment horizontal="center"/>
    </xf>
    <xf numFmtId="169" fontId="30" fillId="13" borderId="35" xfId="0" applyNumberFormat="1" applyFont="1" applyFill="1" applyBorder="1" applyAlignment="1" applyProtection="1">
      <alignment horizontal="center"/>
    </xf>
    <xf numFmtId="0" fontId="0" fillId="0" borderId="0" xfId="0" applyFont="1" applyAlignment="1"/>
    <xf numFmtId="0" fontId="3" fillId="0" borderId="0" xfId="0" applyFont="1" applyBorder="1" applyAlignment="1" applyProtection="1"/>
    <xf numFmtId="10" fontId="3" fillId="0" borderId="0" xfId="3" applyNumberFormat="1" applyFont="1" applyBorder="1" applyAlignment="1" applyProtection="1"/>
    <xf numFmtId="0" fontId="23" fillId="0" borderId="0" xfId="0" applyFont="1" applyFill="1" applyBorder="1" applyAlignment="1" applyProtection="1">
      <alignment horizontal="right"/>
    </xf>
    <xf numFmtId="0" fontId="4" fillId="0" borderId="0" xfId="0" applyFont="1" applyAlignment="1"/>
    <xf numFmtId="0" fontId="0" fillId="0" borderId="0" xfId="0" applyAlignment="1"/>
    <xf numFmtId="166" fontId="13" fillId="0" borderId="0" xfId="0" applyNumberFormat="1" applyFont="1" applyFill="1" applyAlignment="1">
      <alignment horizontal="center"/>
    </xf>
    <xf numFmtId="2" fontId="3" fillId="0" borderId="0" xfId="3" applyNumberFormat="1" applyFont="1" applyBorder="1" applyAlignment="1" applyProtection="1"/>
    <xf numFmtId="0" fontId="4" fillId="0" borderId="0" xfId="0" applyFont="1" applyBorder="1" applyAlignment="1"/>
    <xf numFmtId="2" fontId="4" fillId="0" borderId="0" xfId="0" applyNumberFormat="1" applyFont="1" applyAlignment="1"/>
    <xf numFmtId="2" fontId="4" fillId="0" borderId="0" xfId="0" applyNumberFormat="1" applyFont="1" applyBorder="1" applyAlignment="1"/>
    <xf numFmtId="164" fontId="2" fillId="0" borderId="0" xfId="0" applyNumberFormat="1" applyFont="1" applyFill="1" applyAlignment="1"/>
    <xf numFmtId="2" fontId="2" fillId="0" borderId="0" xfId="0" applyNumberFormat="1" applyFont="1" applyFill="1" applyAlignment="1"/>
    <xf numFmtId="44" fontId="9" fillId="0" borderId="0" xfId="1" applyNumberFormat="1" applyFont="1" applyFill="1" applyProtection="1">
      <protection locked="0"/>
    </xf>
    <xf numFmtId="44" fontId="9" fillId="0" borderId="10" xfId="1" applyNumberFormat="1" applyFont="1" applyFill="1" applyBorder="1" applyProtection="1">
      <protection locked="0"/>
    </xf>
    <xf numFmtId="170" fontId="3" fillId="4" borderId="0" xfId="1" applyNumberFormat="1" applyFont="1" applyFill="1"/>
    <xf numFmtId="170" fontId="3" fillId="4" borderId="11" xfId="1" applyNumberFormat="1" applyFont="1" applyFill="1" applyBorder="1"/>
    <xf numFmtId="44" fontId="3" fillId="4" borderId="0" xfId="1" applyNumberFormat="1" applyFont="1" applyFill="1"/>
    <xf numFmtId="44" fontId="3" fillId="4" borderId="11" xfId="1" applyNumberFormat="1" applyFont="1" applyFill="1" applyBorder="1"/>
    <xf numFmtId="44" fontId="22" fillId="4" borderId="12" xfId="1" applyNumberFormat="1" applyFont="1" applyFill="1" applyBorder="1"/>
    <xf numFmtId="44" fontId="3" fillId="0" borderId="0" xfId="1" applyNumberFormat="1" applyFont="1" applyFill="1" applyBorder="1"/>
    <xf numFmtId="44" fontId="9" fillId="0" borderId="0" xfId="1" applyNumberFormat="1" applyFont="1" applyFill="1" applyBorder="1"/>
    <xf numFmtId="44" fontId="9" fillId="0" borderId="0" xfId="1" applyNumberFormat="1" applyFont="1" applyFill="1" applyBorder="1" applyAlignment="1">
      <alignment wrapText="1"/>
    </xf>
    <xf numFmtId="44" fontId="9" fillId="0" borderId="0" xfId="0" applyNumberFormat="1" applyFont="1" applyProtection="1">
      <protection hidden="1"/>
    </xf>
    <xf numFmtId="44" fontId="2" fillId="0" borderId="0" xfId="0" applyNumberFormat="1" applyFont="1"/>
    <xf numFmtId="44" fontId="9" fillId="0" borderId="0" xfId="0" applyNumberFormat="1" applyFont="1" applyBorder="1" applyProtection="1"/>
    <xf numFmtId="44" fontId="3" fillId="0" borderId="0" xfId="0" applyNumberFormat="1" applyFont="1" applyBorder="1" applyProtection="1"/>
    <xf numFmtId="44" fontId="9" fillId="0" borderId="10" xfId="0" applyNumberFormat="1" applyFont="1" applyBorder="1" applyAlignment="1">
      <alignment horizontal="center"/>
    </xf>
    <xf numFmtId="44" fontId="0" fillId="0" borderId="0" xfId="0" applyNumberFormat="1"/>
    <xf numFmtId="0" fontId="4" fillId="0" borderId="0" xfId="0" applyFont="1" applyProtection="1"/>
    <xf numFmtId="0" fontId="0" fillId="2" borderId="6" xfId="0" applyFont="1" applyFill="1" applyBorder="1" applyAlignment="1" applyProtection="1">
      <alignment wrapText="1"/>
      <protection locked="0"/>
    </xf>
    <xf numFmtId="0" fontId="0" fillId="2" borderId="7" xfId="0" applyFont="1" applyFill="1" applyBorder="1" applyAlignment="1" applyProtection="1">
      <alignment wrapText="1"/>
      <protection locked="0"/>
    </xf>
    <xf numFmtId="0" fontId="0" fillId="3" borderId="0" xfId="0" applyFont="1" applyFill="1" applyProtection="1">
      <protection locked="0"/>
    </xf>
    <xf numFmtId="0" fontId="0" fillId="3" borderId="6" xfId="0" applyFont="1" applyFill="1" applyBorder="1" applyProtection="1">
      <protection locked="0"/>
    </xf>
    <xf numFmtId="0" fontId="8" fillId="3" borderId="7" xfId="0" applyFont="1" applyFill="1" applyBorder="1" applyProtection="1">
      <protection locked="0"/>
    </xf>
    <xf numFmtId="0" fontId="0" fillId="3" borderId="7" xfId="0" applyFont="1" applyFill="1" applyBorder="1" applyProtection="1">
      <protection locked="0"/>
    </xf>
    <xf numFmtId="0" fontId="8" fillId="0" borderId="6" xfId="0" applyFont="1" applyBorder="1" applyProtection="1">
      <protection locked="0"/>
    </xf>
    <xf numFmtId="0" fontId="2" fillId="3" borderId="3" xfId="0" applyFont="1" applyFill="1" applyBorder="1" applyProtection="1">
      <protection locked="0"/>
    </xf>
    <xf numFmtId="0" fontId="0" fillId="3" borderId="2" xfId="0" applyFont="1" applyFill="1" applyBorder="1" applyProtection="1">
      <protection locked="0"/>
    </xf>
    <xf numFmtId="0" fontId="0" fillId="3" borderId="22" xfId="0" applyFont="1" applyFill="1" applyBorder="1" applyProtection="1">
      <protection locked="0"/>
    </xf>
    <xf numFmtId="0" fontId="0" fillId="3" borderId="23" xfId="0" applyFont="1" applyFill="1" applyBorder="1" applyProtection="1">
      <protection locked="0"/>
    </xf>
    <xf numFmtId="0" fontId="8" fillId="3" borderId="3" xfId="0" applyFont="1" applyFill="1" applyBorder="1" applyProtection="1">
      <protection locked="0"/>
    </xf>
    <xf numFmtId="0" fontId="0" fillId="3" borderId="3" xfId="0" applyFont="1" applyFill="1" applyBorder="1" applyProtection="1">
      <protection locked="0"/>
    </xf>
    <xf numFmtId="0" fontId="8" fillId="3" borderId="2" xfId="0" applyFont="1" applyFill="1" applyBorder="1" applyProtection="1">
      <protection locked="0"/>
    </xf>
    <xf numFmtId="0" fontId="0" fillId="3" borderId="5" xfId="0" applyFont="1" applyFill="1" applyBorder="1" applyProtection="1">
      <protection locked="0"/>
    </xf>
    <xf numFmtId="0" fontId="10" fillId="3" borderId="4" xfId="0" applyFont="1" applyFill="1" applyBorder="1" applyAlignment="1" applyProtection="1">
      <alignment horizontal="left"/>
      <protection locked="0"/>
    </xf>
    <xf numFmtId="0" fontId="0" fillId="3" borderId="0" xfId="0" applyFont="1" applyFill="1" applyAlignment="1" applyProtection="1">
      <alignment vertical="center"/>
      <protection locked="0"/>
    </xf>
    <xf numFmtId="0" fontId="0" fillId="2" borderId="5" xfId="0" applyFont="1" applyFill="1" applyBorder="1" applyAlignment="1" applyProtection="1">
      <alignment vertical="center" wrapText="1"/>
      <protection locked="0"/>
    </xf>
    <xf numFmtId="0" fontId="8" fillId="2" borderId="2" xfId="0" applyFont="1" applyFill="1" applyBorder="1" applyAlignment="1" applyProtection="1">
      <alignment horizontal="left" vertical="center" wrapText="1"/>
      <protection locked="0"/>
    </xf>
    <xf numFmtId="0" fontId="32" fillId="0" borderId="40" xfId="0" applyFont="1" applyBorder="1" applyAlignment="1" applyProtection="1">
      <alignment horizontal="center" vertical="center" wrapText="1"/>
    </xf>
    <xf numFmtId="0" fontId="33" fillId="0" borderId="40" xfId="0" applyFont="1" applyBorder="1" applyAlignment="1" applyProtection="1">
      <alignment horizontal="center" vertical="center" wrapText="1"/>
    </xf>
    <xf numFmtId="0" fontId="9" fillId="2" borderId="3" xfId="0" applyFont="1" applyFill="1" applyBorder="1" applyAlignment="1" applyProtection="1">
      <alignment horizontal="left" vertical="center" wrapText="1"/>
    </xf>
    <xf numFmtId="0" fontId="0" fillId="3" borderId="6" xfId="0" applyFont="1" applyFill="1" applyBorder="1" applyAlignment="1" applyProtection="1">
      <alignment vertical="center" wrapText="1"/>
    </xf>
    <xf numFmtId="0" fontId="3" fillId="4" borderId="27" xfId="5" applyFont="1" applyFill="1" applyBorder="1" applyAlignment="1" applyProtection="1">
      <alignment horizontal="right" vertical="center"/>
    </xf>
    <xf numFmtId="44" fontId="0" fillId="0" borderId="26" xfId="6" applyFont="1" applyBorder="1" applyProtection="1">
      <protection locked="0"/>
    </xf>
    <xf numFmtId="0" fontId="3" fillId="4" borderId="26" xfId="5" applyFont="1" applyFill="1" applyBorder="1" applyAlignment="1" applyProtection="1">
      <alignment horizontal="right" vertical="center"/>
    </xf>
    <xf numFmtId="44" fontId="0" fillId="0" borderId="27" xfId="6" applyFont="1" applyBorder="1" applyProtection="1">
      <protection locked="0"/>
    </xf>
    <xf numFmtId="0" fontId="34" fillId="0" borderId="44" xfId="0" applyFont="1" applyBorder="1" applyProtection="1"/>
    <xf numFmtId="0" fontId="34" fillId="0" borderId="45" xfId="0" applyFont="1" applyBorder="1" applyProtection="1"/>
    <xf numFmtId="0" fontId="2" fillId="3" borderId="2" xfId="0" applyFont="1" applyFill="1" applyBorder="1" applyAlignment="1" applyProtection="1">
      <alignment horizontal="left"/>
      <protection locked="0"/>
    </xf>
    <xf numFmtId="0" fontId="2" fillId="3" borderId="6" xfId="0" applyFont="1" applyFill="1" applyBorder="1" applyAlignment="1" applyProtection="1">
      <alignment horizontal="left"/>
      <protection locked="0"/>
    </xf>
    <xf numFmtId="44" fontId="0" fillId="0" borderId="36" xfId="6" applyFont="1" applyBorder="1" applyAlignment="1" applyProtection="1">
      <alignment wrapText="1"/>
      <protection locked="0"/>
    </xf>
    <xf numFmtId="0" fontId="0" fillId="0" borderId="18" xfId="0" applyBorder="1" applyAlignment="1" applyProtection="1">
      <alignment wrapText="1"/>
      <protection locked="0"/>
    </xf>
    <xf numFmtId="0" fontId="0" fillId="0" borderId="0" xfId="0" applyBorder="1" applyAlignment="1" applyProtection="1">
      <alignment wrapText="1"/>
      <protection locked="0"/>
    </xf>
    <xf numFmtId="0" fontId="0" fillId="0" borderId="19" xfId="0" applyBorder="1" applyAlignment="1" applyProtection="1">
      <alignment wrapText="1"/>
      <protection locked="0"/>
    </xf>
    <xf numFmtId="44" fontId="0" fillId="0" borderId="20" xfId="6" applyFont="1" applyBorder="1" applyProtection="1">
      <protection locked="0"/>
    </xf>
    <xf numFmtId="44" fontId="0" fillId="0" borderId="10" xfId="6" applyFont="1" applyBorder="1" applyProtection="1">
      <protection locked="0"/>
    </xf>
    <xf numFmtId="44" fontId="0" fillId="0" borderId="21" xfId="6" applyFont="1" applyBorder="1" applyProtection="1">
      <protection locked="0"/>
    </xf>
    <xf numFmtId="0" fontId="38" fillId="0" borderId="8" xfId="0" applyFont="1" applyBorder="1" applyAlignment="1" applyProtection="1">
      <alignment horizontal="center" vertical="center"/>
      <protection locked="0"/>
    </xf>
    <xf numFmtId="0" fontId="37" fillId="0" borderId="8" xfId="0" applyFont="1" applyBorder="1" applyAlignment="1" applyProtection="1">
      <alignment horizontal="center" vertical="center"/>
      <protection locked="0"/>
    </xf>
    <xf numFmtId="0" fontId="37" fillId="3" borderId="23" xfId="0" applyFont="1" applyFill="1" applyBorder="1" applyAlignment="1" applyProtection="1">
      <protection locked="0"/>
    </xf>
    <xf numFmtId="0" fontId="5" fillId="3" borderId="0" xfId="0" applyFont="1" applyFill="1" applyBorder="1" applyAlignment="1" applyProtection="1">
      <protection locked="0"/>
    </xf>
    <xf numFmtId="0" fontId="6" fillId="3" borderId="0" xfId="0" applyFont="1" applyFill="1" applyBorder="1" applyAlignment="1" applyProtection="1">
      <alignment horizontal="center"/>
      <protection locked="0"/>
    </xf>
    <xf numFmtId="0" fontId="2" fillId="3" borderId="8" xfId="0" applyFont="1" applyFill="1" applyBorder="1" applyAlignment="1" applyProtection="1">
      <alignment vertical="center" wrapText="1"/>
    </xf>
    <xf numFmtId="1" fontId="2" fillId="7" borderId="8" xfId="0" applyNumberFormat="1" applyFont="1" applyFill="1" applyBorder="1" applyProtection="1"/>
    <xf numFmtId="0" fontId="2" fillId="0" borderId="8" xfId="0" applyFont="1" applyFill="1" applyBorder="1" applyAlignment="1" applyProtection="1">
      <alignment vertical="center" wrapText="1"/>
    </xf>
    <xf numFmtId="169" fontId="2" fillId="7" borderId="8" xfId="0" applyNumberFormat="1" applyFont="1" applyFill="1" applyBorder="1" applyProtection="1"/>
    <xf numFmtId="0" fontId="26" fillId="3" borderId="8" xfId="0" applyFont="1" applyFill="1" applyBorder="1" applyProtection="1"/>
    <xf numFmtId="0" fontId="2" fillId="7" borderId="8" xfId="0" applyFont="1" applyFill="1" applyBorder="1" applyProtection="1"/>
    <xf numFmtId="0" fontId="26" fillId="0" borderId="8" xfId="0" applyFont="1" applyFill="1" applyBorder="1" applyAlignment="1" applyProtection="1">
      <alignment wrapText="1"/>
    </xf>
    <xf numFmtId="0" fontId="8" fillId="3" borderId="7" xfId="0" applyFont="1" applyFill="1" applyBorder="1" applyAlignment="1" applyProtection="1">
      <alignment vertical="center" wrapText="1"/>
    </xf>
    <xf numFmtId="0" fontId="0" fillId="2" borderId="9" xfId="0" applyFont="1" applyFill="1" applyBorder="1" applyAlignment="1" applyProtection="1">
      <alignment wrapText="1"/>
      <protection locked="0"/>
    </xf>
    <xf numFmtId="0" fontId="0" fillId="2" borderId="13" xfId="0" applyFont="1" applyFill="1" applyBorder="1" applyProtection="1">
      <protection locked="0"/>
    </xf>
    <xf numFmtId="0" fontId="0" fillId="2" borderId="22" xfId="0" applyFont="1" applyFill="1" applyBorder="1" applyProtection="1">
      <protection locked="0"/>
    </xf>
    <xf numFmtId="0" fontId="0" fillId="7" borderId="22" xfId="0" applyFont="1" applyFill="1" applyBorder="1" applyProtection="1"/>
    <xf numFmtId="0" fontId="39" fillId="2" borderId="5" xfId="0" applyFont="1" applyFill="1" applyBorder="1" applyAlignment="1" applyProtection="1">
      <alignment horizontal="left" vertical="center" wrapText="1"/>
      <protection locked="0"/>
    </xf>
    <xf numFmtId="0" fontId="28" fillId="2" borderId="0" xfId="0" applyFont="1" applyFill="1" applyBorder="1" applyAlignment="1" applyProtection="1">
      <alignment vertical="center"/>
      <protection locked="0"/>
    </xf>
    <xf numFmtId="0" fontId="2" fillId="3" borderId="1" xfId="0" applyFont="1" applyFill="1" applyBorder="1" applyAlignment="1" applyProtection="1">
      <alignment vertical="center"/>
      <protection locked="0"/>
    </xf>
    <xf numFmtId="0" fontId="2" fillId="3" borderId="0" xfId="0" applyFont="1" applyFill="1" applyBorder="1" applyAlignment="1" applyProtection="1">
      <alignment vertical="center" wrapText="1"/>
      <protection locked="0"/>
    </xf>
    <xf numFmtId="0" fontId="0" fillId="0" borderId="13" xfId="0" applyFont="1" applyBorder="1" applyAlignment="1" applyProtection="1">
      <alignment vertical="center"/>
      <protection locked="0"/>
    </xf>
    <xf numFmtId="0" fontId="0" fillId="3" borderId="0" xfId="0" applyFont="1" applyFill="1" applyAlignment="1" applyProtection="1">
      <alignment vertical="center"/>
    </xf>
    <xf numFmtId="169" fontId="0" fillId="2" borderId="4" xfId="0" applyNumberFormat="1" applyFont="1" applyFill="1" applyBorder="1" applyProtection="1">
      <protection locked="0"/>
    </xf>
    <xf numFmtId="169" fontId="0" fillId="2" borderId="5" xfId="0" applyNumberFormat="1" applyFont="1" applyFill="1" applyBorder="1" applyProtection="1">
      <protection locked="0"/>
    </xf>
    <xf numFmtId="169" fontId="0" fillId="7" borderId="9" xfId="0" applyNumberFormat="1" applyFont="1" applyFill="1" applyBorder="1" applyProtection="1"/>
    <xf numFmtId="169" fontId="0" fillId="7" borderId="5" xfId="0" applyNumberFormat="1" applyFont="1" applyFill="1" applyBorder="1" applyProtection="1"/>
    <xf numFmtId="169" fontId="0" fillId="3" borderId="4" xfId="0" applyNumberFormat="1" applyFont="1" applyFill="1" applyBorder="1" applyProtection="1">
      <protection locked="0"/>
    </xf>
    <xf numFmtId="169" fontId="0" fillId="3" borderId="5" xfId="0" applyNumberFormat="1" applyFont="1" applyFill="1" applyBorder="1" applyProtection="1">
      <protection locked="0"/>
    </xf>
    <xf numFmtId="169" fontId="0" fillId="2" borderId="4" xfId="0" applyNumberFormat="1" applyFont="1" applyFill="1" applyBorder="1" applyAlignment="1" applyProtection="1">
      <alignment vertical="center"/>
    </xf>
    <xf numFmtId="169" fontId="39" fillId="2" borderId="5" xfId="0" applyNumberFormat="1" applyFont="1" applyFill="1" applyBorder="1" applyAlignment="1" applyProtection="1">
      <alignment horizontal="left" vertical="center" wrapText="1"/>
      <protection locked="0"/>
    </xf>
    <xf numFmtId="169" fontId="8" fillId="2" borderId="5" xfId="0" applyNumberFormat="1" applyFont="1" applyFill="1" applyBorder="1" applyAlignment="1" applyProtection="1">
      <alignment horizontal="left" vertical="center" wrapText="1"/>
      <protection locked="0"/>
    </xf>
    <xf numFmtId="0" fontId="0" fillId="0" borderId="22" xfId="0" applyFont="1" applyBorder="1" applyProtection="1">
      <protection locked="0"/>
    </xf>
    <xf numFmtId="0" fontId="37" fillId="3" borderId="9" xfId="0" applyFont="1" applyFill="1" applyBorder="1" applyAlignment="1" applyProtection="1">
      <alignment horizontal="center"/>
      <protection locked="0"/>
    </xf>
    <xf numFmtId="0" fontId="2" fillId="3" borderId="22" xfId="0" applyFont="1" applyFill="1" applyBorder="1" applyAlignment="1" applyProtection="1">
      <alignment horizontal="left"/>
      <protection locked="0"/>
    </xf>
    <xf numFmtId="0" fontId="2" fillId="3" borderId="23" xfId="0" applyFont="1" applyFill="1" applyBorder="1" applyAlignment="1" applyProtection="1">
      <alignment horizontal="left"/>
      <protection locked="0"/>
    </xf>
    <xf numFmtId="0" fontId="0" fillId="2" borderId="23" xfId="0" applyFont="1" applyFill="1" applyBorder="1" applyProtection="1">
      <protection locked="0"/>
    </xf>
    <xf numFmtId="0" fontId="5" fillId="3" borderId="0" xfId="0" applyFont="1" applyFill="1" applyBorder="1" applyAlignment="1" applyProtection="1"/>
    <xf numFmtId="0" fontId="6" fillId="3" borderId="0" xfId="0" applyFont="1" applyFill="1" applyBorder="1" applyAlignment="1" applyProtection="1">
      <alignment horizontal="center"/>
    </xf>
    <xf numFmtId="0" fontId="0" fillId="3" borderId="0" xfId="0" applyFont="1" applyFill="1" applyProtection="1"/>
    <xf numFmtId="0" fontId="0" fillId="0" borderId="22" xfId="0" applyFont="1" applyBorder="1" applyProtection="1"/>
    <xf numFmtId="0" fontId="37" fillId="3" borderId="23" xfId="0" applyFont="1" applyFill="1" applyBorder="1" applyAlignment="1" applyProtection="1"/>
    <xf numFmtId="0" fontId="37" fillId="3" borderId="9" xfId="0" applyFont="1" applyFill="1" applyBorder="1" applyAlignment="1" applyProtection="1">
      <alignment horizontal="center"/>
    </xf>
    <xf numFmtId="0" fontId="37" fillId="0" borderId="8" xfId="0" applyFont="1" applyBorder="1" applyAlignment="1" applyProtection="1">
      <alignment horizontal="center" vertical="center"/>
    </xf>
    <xf numFmtId="0" fontId="38" fillId="0" borderId="8" xfId="0" applyFont="1" applyBorder="1" applyAlignment="1" applyProtection="1">
      <alignment horizontal="center" vertical="center"/>
    </xf>
    <xf numFmtId="0" fontId="3" fillId="4" borderId="0" xfId="0" applyFont="1" applyFill="1" applyBorder="1" applyAlignment="1" applyProtection="1">
      <alignment horizontal="left"/>
    </xf>
    <xf numFmtId="0" fontId="3" fillId="4" borderId="0" xfId="0" applyFont="1" applyFill="1" applyBorder="1" applyProtection="1"/>
    <xf numFmtId="0" fontId="3" fillId="4" borderId="14" xfId="0" applyFont="1" applyFill="1" applyBorder="1" applyProtection="1"/>
    <xf numFmtId="0" fontId="3" fillId="4" borderId="12" xfId="0" applyFont="1" applyFill="1" applyBorder="1" applyProtection="1"/>
    <xf numFmtId="0" fontId="3" fillId="4" borderId="15" xfId="0" applyFont="1" applyFill="1" applyBorder="1" applyProtection="1"/>
    <xf numFmtId="0" fontId="8" fillId="3" borderId="4" xfId="0" applyFont="1" applyFill="1" applyBorder="1" applyProtection="1"/>
    <xf numFmtId="0" fontId="0" fillId="3" borderId="0" xfId="0" applyFill="1" applyProtection="1"/>
    <xf numFmtId="0" fontId="8" fillId="2" borderId="4" xfId="0" applyFont="1" applyFill="1" applyBorder="1" applyProtection="1"/>
    <xf numFmtId="0" fontId="8" fillId="2" borderId="1" xfId="0" applyFont="1" applyFill="1" applyBorder="1" applyProtection="1"/>
    <xf numFmtId="0" fontId="0" fillId="2" borderId="1" xfId="0" applyFont="1" applyFill="1" applyBorder="1" applyProtection="1"/>
    <xf numFmtId="0" fontId="0" fillId="2" borderId="3" xfId="0" applyFont="1" applyFill="1" applyBorder="1" applyProtection="1"/>
    <xf numFmtId="0" fontId="0" fillId="2" borderId="7" xfId="0" applyFont="1" applyFill="1" applyBorder="1" applyProtection="1"/>
    <xf numFmtId="0" fontId="11" fillId="3" borderId="0" xfId="0" applyFont="1" applyFill="1" applyBorder="1" applyProtection="1"/>
    <xf numFmtId="0" fontId="10" fillId="0" borderId="5" xfId="0" applyFont="1" applyBorder="1" applyProtection="1"/>
    <xf numFmtId="0" fontId="8" fillId="0" borderId="0" xfId="0" applyFont="1" applyBorder="1" applyProtection="1"/>
    <xf numFmtId="0" fontId="0" fillId="2" borderId="0" xfId="0" applyFont="1" applyFill="1" applyBorder="1" applyProtection="1"/>
    <xf numFmtId="0" fontId="0" fillId="5" borderId="0" xfId="0" applyFont="1" applyFill="1" applyBorder="1" applyProtection="1"/>
    <xf numFmtId="0" fontId="0" fillId="5" borderId="2" xfId="0" applyFont="1" applyFill="1" applyBorder="1" applyProtection="1"/>
    <xf numFmtId="0" fontId="0" fillId="5" borderId="6" xfId="0" applyFont="1" applyFill="1" applyBorder="1" applyProtection="1"/>
    <xf numFmtId="0" fontId="10" fillId="2" borderId="5" xfId="0" applyFont="1" applyFill="1" applyBorder="1" applyAlignment="1" applyProtection="1">
      <alignment horizontal="left"/>
    </xf>
    <xf numFmtId="169" fontId="0" fillId="2" borderId="5" xfId="0" applyNumberFormat="1" applyFont="1" applyFill="1" applyBorder="1" applyProtection="1"/>
    <xf numFmtId="0" fontId="0" fillId="2" borderId="5" xfId="0" applyFont="1" applyFill="1" applyBorder="1" applyProtection="1"/>
    <xf numFmtId="0" fontId="0" fillId="2" borderId="6" xfId="0" applyFont="1" applyFill="1" applyBorder="1" applyProtection="1"/>
    <xf numFmtId="0" fontId="0" fillId="2" borderId="2" xfId="0" applyFont="1" applyFill="1" applyBorder="1" applyProtection="1"/>
    <xf numFmtId="0" fontId="2" fillId="3" borderId="6" xfId="0" applyFont="1" applyFill="1" applyBorder="1" applyProtection="1"/>
    <xf numFmtId="0" fontId="0" fillId="3" borderId="6" xfId="0" applyFont="1" applyFill="1" applyBorder="1" applyProtection="1"/>
    <xf numFmtId="0" fontId="0" fillId="3" borderId="5" xfId="0" applyFont="1" applyFill="1" applyBorder="1" applyProtection="1"/>
    <xf numFmtId="0" fontId="0" fillId="2" borderId="0" xfId="0" applyFont="1" applyFill="1" applyBorder="1" applyAlignment="1" applyProtection="1">
      <alignment horizontal="center"/>
    </xf>
    <xf numFmtId="0" fontId="0" fillId="2" borderId="2" xfId="0" applyFont="1" applyFill="1" applyBorder="1" applyAlignment="1" applyProtection="1">
      <alignment horizontal="center"/>
    </xf>
    <xf numFmtId="0" fontId="0" fillId="2" borderId="6" xfId="0" applyFont="1" applyFill="1" applyBorder="1" applyAlignment="1" applyProtection="1">
      <alignment horizontal="center"/>
    </xf>
    <xf numFmtId="0" fontId="0" fillId="2" borderId="6" xfId="0" applyFont="1" applyFill="1" applyBorder="1" applyAlignment="1" applyProtection="1">
      <alignment horizontal="right"/>
    </xf>
    <xf numFmtId="0" fontId="0" fillId="3" borderId="2" xfId="0" applyFont="1" applyFill="1" applyBorder="1" applyProtection="1"/>
    <xf numFmtId="0" fontId="0" fillId="3" borderId="22" xfId="0" applyFont="1" applyFill="1" applyBorder="1" applyProtection="1"/>
    <xf numFmtId="0" fontId="0" fillId="3" borderId="23" xfId="0" applyFont="1" applyFill="1" applyBorder="1" applyProtection="1"/>
    <xf numFmtId="0" fontId="0" fillId="0" borderId="2" xfId="0" applyFont="1" applyBorder="1" applyProtection="1"/>
    <xf numFmtId="0" fontId="8" fillId="2" borderId="7" xfId="0" applyFont="1" applyFill="1" applyBorder="1" applyProtection="1"/>
    <xf numFmtId="0" fontId="0" fillId="3" borderId="7" xfId="0" applyFont="1" applyFill="1" applyBorder="1" applyProtection="1"/>
    <xf numFmtId="0" fontId="10" fillId="2" borderId="6" xfId="0" applyFont="1" applyFill="1" applyBorder="1" applyProtection="1"/>
    <xf numFmtId="0" fontId="10" fillId="2" borderId="5" xfId="0" applyFont="1" applyFill="1" applyBorder="1" applyProtection="1"/>
    <xf numFmtId="169" fontId="0" fillId="3" borderId="5" xfId="0" applyNumberFormat="1" applyFont="1" applyFill="1" applyBorder="1" applyProtection="1"/>
    <xf numFmtId="0" fontId="0" fillId="3" borderId="0" xfId="0" applyFont="1" applyFill="1" applyBorder="1" applyProtection="1"/>
    <xf numFmtId="0" fontId="0" fillId="2" borderId="6" xfId="0" applyFont="1" applyFill="1" applyBorder="1" applyAlignment="1" applyProtection="1">
      <alignment wrapText="1"/>
    </xf>
    <xf numFmtId="0" fontId="2" fillId="2" borderId="6" xfId="0" applyFont="1" applyFill="1" applyBorder="1" applyProtection="1"/>
    <xf numFmtId="0" fontId="2" fillId="3" borderId="6" xfId="0" applyFont="1" applyFill="1" applyBorder="1" applyAlignment="1" applyProtection="1">
      <alignment horizontal="left"/>
    </xf>
    <xf numFmtId="0" fontId="10" fillId="2" borderId="0" xfId="0" applyFont="1" applyFill="1" applyBorder="1" applyProtection="1"/>
    <xf numFmtId="0" fontId="8" fillId="2" borderId="0" xfId="0" applyFont="1" applyFill="1" applyBorder="1" applyProtection="1"/>
    <xf numFmtId="0" fontId="11" fillId="5" borderId="2" xfId="0" applyFont="1" applyFill="1" applyBorder="1" applyProtection="1"/>
    <xf numFmtId="0" fontId="8" fillId="2" borderId="6" xfId="0" applyFont="1" applyFill="1" applyBorder="1" applyProtection="1"/>
    <xf numFmtId="0" fontId="0" fillId="2" borderId="22" xfId="0" applyFont="1" applyFill="1" applyBorder="1" applyProtection="1"/>
    <xf numFmtId="0" fontId="2" fillId="3" borderId="6" xfId="0" applyFont="1" applyFill="1" applyBorder="1" applyAlignment="1" applyProtection="1"/>
    <xf numFmtId="0" fontId="0" fillId="2" borderId="13" xfId="0" applyFont="1" applyFill="1" applyBorder="1" applyProtection="1"/>
    <xf numFmtId="0" fontId="2" fillId="3" borderId="23" xfId="0" applyFont="1" applyFill="1" applyBorder="1" applyAlignment="1" applyProtection="1">
      <alignment horizontal="left"/>
    </xf>
    <xf numFmtId="0" fontId="0" fillId="2" borderId="23" xfId="0" applyFont="1" applyFill="1" applyBorder="1" applyProtection="1"/>
    <xf numFmtId="0" fontId="2" fillId="3" borderId="0" xfId="0" applyFont="1" applyFill="1" applyBorder="1" applyAlignment="1" applyProtection="1">
      <alignment vertical="center"/>
    </xf>
    <xf numFmtId="0" fontId="0" fillId="2" borderId="7" xfId="0" applyFont="1" applyFill="1" applyBorder="1" applyAlignment="1" applyProtection="1">
      <alignment horizontal="center"/>
    </xf>
    <xf numFmtId="0" fontId="0" fillId="2" borderId="5" xfId="0" applyFont="1" applyFill="1" applyBorder="1" applyAlignment="1" applyProtection="1">
      <alignment vertical="center" wrapText="1"/>
    </xf>
    <xf numFmtId="0" fontId="2" fillId="3" borderId="0" xfId="0" applyFont="1" applyFill="1" applyBorder="1" applyAlignment="1" applyProtection="1">
      <alignment vertical="center" wrapText="1"/>
    </xf>
    <xf numFmtId="0" fontId="0" fillId="2" borderId="0" xfId="0" applyFont="1" applyFill="1" applyBorder="1" applyAlignment="1" applyProtection="1">
      <alignment horizontal="right"/>
    </xf>
    <xf numFmtId="0" fontId="0" fillId="0" borderId="13" xfId="0" applyFont="1" applyBorder="1" applyAlignment="1" applyProtection="1">
      <alignment vertical="center"/>
    </xf>
    <xf numFmtId="0" fontId="0" fillId="2" borderId="9" xfId="0" applyFont="1" applyFill="1" applyBorder="1" applyAlignment="1" applyProtection="1">
      <alignment wrapText="1"/>
    </xf>
    <xf numFmtId="0" fontId="0" fillId="3" borderId="13" xfId="0" applyFill="1" applyBorder="1" applyProtection="1"/>
    <xf numFmtId="0" fontId="0" fillId="3" borderId="22" xfId="0" applyFill="1" applyBorder="1" applyProtection="1"/>
    <xf numFmtId="0" fontId="0" fillId="3" borderId="23" xfId="0" applyFill="1" applyBorder="1" applyProtection="1"/>
    <xf numFmtId="0" fontId="0" fillId="0" borderId="0" xfId="0" applyFont="1" applyProtection="1"/>
    <xf numFmtId="0" fontId="10" fillId="2" borderId="6" xfId="0" applyFont="1" applyFill="1" applyBorder="1" applyAlignment="1" applyProtection="1">
      <alignment horizontal="right"/>
    </xf>
    <xf numFmtId="0" fontId="0" fillId="2" borderId="2" xfId="0" applyFont="1" applyFill="1" applyBorder="1" applyAlignment="1" applyProtection="1">
      <alignment horizontal="right"/>
    </xf>
    <xf numFmtId="0" fontId="0" fillId="3" borderId="2" xfId="0" applyFont="1" applyFill="1" applyBorder="1" applyAlignment="1" applyProtection="1">
      <alignment horizontal="right"/>
    </xf>
    <xf numFmtId="1" fontId="2" fillId="15" borderId="8" xfId="0" applyNumberFormat="1" applyFont="1" applyFill="1" applyBorder="1" applyProtection="1"/>
    <xf numFmtId="0" fontId="2" fillId="15" borderId="8" xfId="0" applyFont="1" applyFill="1" applyBorder="1" applyProtection="1"/>
    <xf numFmtId="0" fontId="0" fillId="0" borderId="40" xfId="0" applyFont="1" applyBorder="1" applyAlignment="1" applyProtection="1">
      <alignment horizontal="left" vertical="top" wrapText="1"/>
      <protection locked="0"/>
    </xf>
    <xf numFmtId="44" fontId="0" fillId="0" borderId="36" xfId="6" applyFont="1"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19" xfId="0" applyBorder="1" applyAlignment="1" applyProtection="1">
      <alignment horizontal="left" vertical="top" wrapText="1"/>
      <protection locked="0"/>
    </xf>
    <xf numFmtId="44" fontId="0" fillId="0" borderId="26" xfId="6" applyFont="1" applyFill="1" applyBorder="1" applyProtection="1">
      <protection locked="0"/>
    </xf>
    <xf numFmtId="0" fontId="2" fillId="0" borderId="16" xfId="0" applyFont="1" applyBorder="1" applyAlignment="1">
      <alignment wrapText="1"/>
    </xf>
    <xf numFmtId="0" fontId="2" fillId="0" borderId="41" xfId="0" applyFont="1" applyBorder="1" applyAlignment="1">
      <alignment wrapText="1"/>
    </xf>
    <xf numFmtId="0" fontId="2" fillId="0" borderId="36" xfId="0" applyFont="1" applyBorder="1" applyProtection="1">
      <protection locked="0"/>
    </xf>
    <xf numFmtId="0" fontId="2" fillId="0" borderId="26" xfId="0" applyFont="1" applyBorder="1" applyProtection="1">
      <protection locked="0"/>
    </xf>
    <xf numFmtId="0" fontId="2" fillId="5" borderId="0" xfId="0" applyFont="1" applyFill="1" applyBorder="1" applyAlignment="1" applyProtection="1">
      <alignment vertical="center"/>
    </xf>
    <xf numFmtId="0" fontId="40" fillId="2" borderId="3" xfId="0" applyFont="1" applyFill="1" applyBorder="1" applyAlignment="1" applyProtection="1">
      <alignment horizontal="left"/>
    </xf>
    <xf numFmtId="0" fontId="40" fillId="2" borderId="3" xfId="0" applyFont="1" applyFill="1" applyBorder="1" applyAlignment="1" applyProtection="1">
      <alignment horizontal="right"/>
    </xf>
    <xf numFmtId="0" fontId="38" fillId="2" borderId="4" xfId="0" applyFont="1" applyFill="1" applyBorder="1" applyAlignment="1" applyProtection="1">
      <alignment horizontal="center"/>
    </xf>
    <xf numFmtId="0" fontId="41" fillId="2" borderId="4" xfId="0" applyFont="1" applyFill="1" applyBorder="1" applyProtection="1"/>
    <xf numFmtId="0" fontId="41" fillId="2" borderId="2" xfId="0" applyFont="1" applyFill="1" applyBorder="1" applyAlignment="1" applyProtection="1">
      <alignment horizontal="left"/>
    </xf>
    <xf numFmtId="0" fontId="41" fillId="2" borderId="2" xfId="0" applyFont="1" applyFill="1" applyBorder="1" applyAlignment="1" applyProtection="1">
      <alignment horizontal="right"/>
    </xf>
    <xf numFmtId="0" fontId="41" fillId="2" borderId="5" xfId="0" applyFont="1" applyFill="1" applyBorder="1" applyProtection="1"/>
    <xf numFmtId="0" fontId="10" fillId="2" borderId="3" xfId="0" applyFont="1" applyFill="1" applyBorder="1" applyAlignment="1" applyProtection="1">
      <alignment horizontal="left"/>
    </xf>
    <xf numFmtId="0" fontId="10" fillId="2" borderId="3" xfId="0" applyFont="1" applyFill="1" applyBorder="1" applyAlignment="1" applyProtection="1">
      <alignment horizontal="right"/>
    </xf>
    <xf numFmtId="0" fontId="9" fillId="2" borderId="3" xfId="0" applyFont="1" applyFill="1" applyBorder="1" applyProtection="1"/>
    <xf numFmtId="0" fontId="0" fillId="2" borderId="4" xfId="0" applyFont="1" applyFill="1" applyBorder="1" applyProtection="1"/>
    <xf numFmtId="0" fontId="0" fillId="2" borderId="2" xfId="0" applyFont="1" applyFill="1" applyBorder="1" applyAlignment="1" applyProtection="1">
      <alignment horizontal="left"/>
    </xf>
    <xf numFmtId="0" fontId="9" fillId="2" borderId="2" xfId="0" applyFont="1" applyFill="1" applyBorder="1" applyProtection="1"/>
    <xf numFmtId="0" fontId="0" fillId="0" borderId="2" xfId="0" applyBorder="1" applyProtection="1"/>
    <xf numFmtId="0" fontId="10" fillId="2" borderId="2" xfId="0" applyFont="1" applyFill="1" applyBorder="1" applyProtection="1"/>
    <xf numFmtId="0" fontId="10" fillId="2" borderId="2" xfId="0" applyFont="1" applyFill="1" applyBorder="1" applyAlignment="1" applyProtection="1">
      <alignment horizontal="right"/>
    </xf>
    <xf numFmtId="0" fontId="8" fillId="2" borderId="2" xfId="0" applyFont="1" applyFill="1" applyBorder="1" applyProtection="1"/>
    <xf numFmtId="0" fontId="0" fillId="3" borderId="3" xfId="0" applyFont="1" applyFill="1" applyBorder="1" applyProtection="1"/>
    <xf numFmtId="0" fontId="9" fillId="3" borderId="3" xfId="0" applyFont="1" applyFill="1" applyBorder="1" applyAlignment="1" applyProtection="1">
      <alignment wrapText="1"/>
    </xf>
    <xf numFmtId="3" fontId="0" fillId="3" borderId="4" xfId="0" applyNumberFormat="1" applyFont="1" applyFill="1" applyBorder="1" applyAlignment="1" applyProtection="1">
      <alignment wrapText="1"/>
    </xf>
    <xf numFmtId="0" fontId="0" fillId="2" borderId="2" xfId="0" applyFont="1" applyFill="1" applyBorder="1" applyAlignment="1" applyProtection="1">
      <alignment vertical="center"/>
    </xf>
    <xf numFmtId="0" fontId="0" fillId="3" borderId="2" xfId="0" applyFont="1" applyFill="1" applyBorder="1" applyAlignment="1" applyProtection="1">
      <alignment vertical="center"/>
    </xf>
    <xf numFmtId="0" fontId="11" fillId="3" borderId="2" xfId="0" applyFont="1" applyFill="1" applyBorder="1" applyAlignment="1" applyProtection="1">
      <alignment vertical="center"/>
    </xf>
    <xf numFmtId="3" fontId="0" fillId="3" borderId="5" xfId="0" applyNumberFormat="1" applyFont="1" applyFill="1" applyBorder="1" applyAlignment="1" applyProtection="1">
      <alignment vertical="center"/>
    </xf>
    <xf numFmtId="0" fontId="0" fillId="3" borderId="2" xfId="0" applyFill="1" applyBorder="1" applyProtection="1"/>
    <xf numFmtId="0" fontId="0" fillId="3" borderId="0" xfId="0" applyFill="1" applyBorder="1" applyProtection="1"/>
    <xf numFmtId="0" fontId="0" fillId="3" borderId="6" xfId="0" applyFill="1" applyBorder="1" applyProtection="1"/>
    <xf numFmtId="0" fontId="9" fillId="3" borderId="2" xfId="0" applyFont="1" applyFill="1" applyBorder="1" applyProtection="1"/>
    <xf numFmtId="3" fontId="0" fillId="3" borderId="5" xfId="0" applyNumberFormat="1" applyFont="1" applyFill="1" applyBorder="1" applyProtection="1"/>
    <xf numFmtId="0" fontId="9" fillId="0" borderId="46" xfId="0" applyFont="1" applyBorder="1" applyAlignment="1" applyProtection="1">
      <alignment wrapText="1"/>
    </xf>
    <xf numFmtId="10" fontId="3" fillId="0" borderId="47" xfId="3" applyNumberFormat="1" applyFont="1" applyBorder="1" applyProtection="1"/>
    <xf numFmtId="0" fontId="9" fillId="0" borderId="48" xfId="0" applyFont="1" applyBorder="1" applyAlignment="1" applyProtection="1">
      <alignment wrapText="1"/>
    </xf>
    <xf numFmtId="10" fontId="3" fillId="0" borderId="49" xfId="3" applyNumberFormat="1" applyFont="1" applyBorder="1" applyProtection="1"/>
    <xf numFmtId="0" fontId="0" fillId="0" borderId="6" xfId="0" applyFill="1" applyBorder="1"/>
    <xf numFmtId="166" fontId="0" fillId="0" borderId="0" xfId="0" applyNumberFormat="1" applyFont="1" applyFill="1" applyBorder="1" applyAlignment="1">
      <alignment horizontal="left"/>
    </xf>
    <xf numFmtId="0" fontId="18" fillId="0" borderId="0" xfId="0" applyFont="1" applyFill="1" applyBorder="1"/>
    <xf numFmtId="0" fontId="0" fillId="0" borderId="6" xfId="0" applyFont="1" applyFill="1" applyBorder="1"/>
    <xf numFmtId="164" fontId="0" fillId="0" borderId="6" xfId="0" applyNumberFormat="1" applyFill="1" applyBorder="1"/>
    <xf numFmtId="0" fontId="0" fillId="0" borderId="10" xfId="0" applyFill="1" applyBorder="1"/>
    <xf numFmtId="0" fontId="0" fillId="0" borderId="34" xfId="0" applyFill="1" applyBorder="1"/>
    <xf numFmtId="0" fontId="0" fillId="0" borderId="18" xfId="0" applyFill="1" applyBorder="1" applyAlignment="1"/>
    <xf numFmtId="0" fontId="0" fillId="0" borderId="18" xfId="0" applyFill="1" applyBorder="1" applyAlignment="1">
      <alignment vertical="top" wrapText="1"/>
    </xf>
    <xf numFmtId="0" fontId="0" fillId="0" borderId="0" xfId="0" applyFill="1" applyBorder="1" applyAlignment="1">
      <alignment vertical="top" wrapText="1"/>
    </xf>
    <xf numFmtId="168" fontId="2" fillId="0" borderId="0" xfId="0" applyNumberFormat="1" applyFont="1" applyFill="1" applyBorder="1" applyAlignment="1"/>
    <xf numFmtId="168" fontId="0" fillId="0" borderId="0" xfId="0" applyNumberFormat="1" applyFill="1" applyBorder="1" applyAlignment="1"/>
    <xf numFmtId="168" fontId="0" fillId="0" borderId="0" xfId="0" applyNumberFormat="1" applyFill="1" applyBorder="1" applyAlignment="1">
      <alignment wrapText="1"/>
    </xf>
    <xf numFmtId="0" fontId="2" fillId="0" borderId="18" xfId="0" applyFont="1" applyFill="1" applyBorder="1" applyAlignment="1"/>
    <xf numFmtId="168" fontId="26" fillId="0" borderId="11" xfId="0" applyNumberFormat="1" applyFont="1" applyFill="1" applyBorder="1" applyAlignment="1"/>
    <xf numFmtId="168" fontId="26" fillId="0" borderId="33" xfId="0" applyNumberFormat="1" applyFont="1" applyFill="1" applyBorder="1" applyAlignment="1"/>
    <xf numFmtId="168" fontId="26" fillId="0" borderId="0" xfId="0" applyNumberFormat="1" applyFont="1" applyFill="1" applyBorder="1" applyAlignment="1"/>
    <xf numFmtId="0" fontId="8" fillId="6" borderId="8" xfId="0" applyFont="1" applyFill="1" applyBorder="1" applyAlignment="1" applyProtection="1">
      <alignment horizontal="left"/>
    </xf>
    <xf numFmtId="0" fontId="0" fillId="0" borderId="0" xfId="0" applyFont="1" applyFill="1" applyProtection="1"/>
    <xf numFmtId="0" fontId="8" fillId="0" borderId="0" xfId="0" applyFont="1" applyAlignment="1" applyProtection="1">
      <alignment horizontal="center"/>
    </xf>
    <xf numFmtId="0" fontId="4" fillId="4" borderId="0" xfId="0" applyFont="1" applyFill="1" applyBorder="1" applyAlignment="1" applyProtection="1">
      <alignment horizontal="left" vertical="center"/>
    </xf>
    <xf numFmtId="0" fontId="4" fillId="4" borderId="0" xfId="0" applyFont="1" applyFill="1" applyBorder="1" applyProtection="1"/>
    <xf numFmtId="0" fontId="0" fillId="0" borderId="10" xfId="0" applyFont="1" applyBorder="1" applyProtection="1"/>
    <xf numFmtId="0" fontId="9" fillId="0" borderId="0" xfId="0" applyFont="1" applyBorder="1" applyAlignment="1" applyProtection="1">
      <alignment horizontal="center"/>
    </xf>
    <xf numFmtId="0" fontId="9" fillId="0" borderId="10" xfId="0" applyFont="1" applyBorder="1" applyAlignment="1" applyProtection="1">
      <alignment horizontal="center"/>
    </xf>
    <xf numFmtId="0" fontId="9" fillId="0" borderId="10" xfId="0" applyFont="1" applyFill="1" applyBorder="1" applyAlignment="1" applyProtection="1">
      <alignment horizontal="center"/>
    </xf>
    <xf numFmtId="0" fontId="4" fillId="4" borderId="25" xfId="0" applyFont="1" applyFill="1" applyBorder="1" applyProtection="1"/>
    <xf numFmtId="0" fontId="0" fillId="0" borderId="0" xfId="0" applyFont="1" applyBorder="1" applyProtection="1"/>
    <xf numFmtId="0" fontId="0" fillId="0" borderId="0" xfId="0" applyFont="1" applyFill="1" applyBorder="1" applyAlignment="1" applyProtection="1">
      <alignment horizontal="center"/>
    </xf>
    <xf numFmtId="0" fontId="4" fillId="4" borderId="27" xfId="0" applyFont="1" applyFill="1" applyBorder="1" applyProtection="1"/>
    <xf numFmtId="0" fontId="4" fillId="4" borderId="26" xfId="0" applyFont="1" applyFill="1" applyBorder="1" applyProtection="1"/>
    <xf numFmtId="0" fontId="3" fillId="4" borderId="27" xfId="0" applyFont="1" applyFill="1" applyBorder="1" applyProtection="1"/>
    <xf numFmtId="166" fontId="3" fillId="4" borderId="24" xfId="1" applyNumberFormat="1" applyFont="1" applyFill="1" applyBorder="1" applyProtection="1"/>
    <xf numFmtId="166" fontId="3" fillId="4" borderId="31" xfId="1" applyNumberFormat="1" applyFont="1" applyFill="1" applyBorder="1" applyProtection="1"/>
    <xf numFmtId="0" fontId="9" fillId="0" borderId="13" xfId="0" applyFont="1" applyBorder="1" applyProtection="1"/>
    <xf numFmtId="0" fontId="11" fillId="0" borderId="0" xfId="0" applyFont="1" applyProtection="1"/>
    <xf numFmtId="0" fontId="9" fillId="0" borderId="12" xfId="0" applyFont="1" applyBorder="1" applyProtection="1"/>
    <xf numFmtId="0" fontId="9" fillId="0" borderId="1" xfId="0" applyFont="1" applyBorder="1" applyProtection="1"/>
    <xf numFmtId="0" fontId="24" fillId="0" borderId="0" xfId="0" applyFont="1" applyProtection="1"/>
    <xf numFmtId="0" fontId="4" fillId="0" borderId="0" xfId="0" applyFont="1" applyBorder="1" applyProtection="1"/>
    <xf numFmtId="2" fontId="4" fillId="0" borderId="0" xfId="0" applyNumberFormat="1" applyFont="1" applyProtection="1"/>
    <xf numFmtId="0" fontId="12" fillId="0" borderId="10" xfId="0" applyFont="1" applyBorder="1" applyProtection="1"/>
    <xf numFmtId="0" fontId="22" fillId="0" borderId="10" xfId="0" applyFont="1" applyBorder="1" applyAlignment="1" applyProtection="1">
      <alignment horizontal="center"/>
    </xf>
    <xf numFmtId="0" fontId="22" fillId="0" borderId="10" xfId="0" applyFont="1" applyFill="1" applyBorder="1" applyAlignment="1" applyProtection="1">
      <alignment horizontal="center"/>
    </xf>
    <xf numFmtId="2" fontId="4" fillId="0" borderId="0" xfId="0" applyNumberFormat="1" applyFont="1" applyBorder="1" applyProtection="1"/>
    <xf numFmtId="0" fontId="24" fillId="0" borderId="0" xfId="0" applyFont="1" applyBorder="1" applyProtection="1"/>
    <xf numFmtId="44" fontId="9" fillId="0" borderId="0" xfId="1" applyNumberFormat="1" applyFont="1" applyFill="1" applyProtection="1"/>
    <xf numFmtId="3" fontId="9" fillId="0" borderId="11" xfId="1" applyNumberFormat="1" applyFont="1" applyFill="1" applyBorder="1" applyProtection="1"/>
    <xf numFmtId="44" fontId="9" fillId="0" borderId="10" xfId="1" applyNumberFormat="1" applyFont="1" applyFill="1" applyBorder="1" applyProtection="1"/>
    <xf numFmtId="0" fontId="3" fillId="4" borderId="0" xfId="0" applyFont="1" applyFill="1" applyProtection="1"/>
    <xf numFmtId="0" fontId="10" fillId="0" borderId="10" xfId="0" applyFont="1" applyFill="1" applyBorder="1" applyProtection="1"/>
    <xf numFmtId="166" fontId="3" fillId="4" borderId="11" xfId="1" applyNumberFormat="1" applyFont="1" applyFill="1" applyBorder="1" applyProtection="1"/>
    <xf numFmtId="4" fontId="3" fillId="4" borderId="11" xfId="1" applyNumberFormat="1" applyFont="1" applyFill="1" applyBorder="1" applyProtection="1"/>
    <xf numFmtId="166" fontId="9" fillId="0" borderId="14" xfId="1" applyNumberFormat="1" applyFont="1" applyFill="1" applyBorder="1" applyProtection="1"/>
    <xf numFmtId="169" fontId="3" fillId="4" borderId="0" xfId="1" applyNumberFormat="1" applyFont="1" applyFill="1" applyBorder="1" applyProtection="1"/>
    <xf numFmtId="4" fontId="9" fillId="3" borderId="12" xfId="1" applyNumberFormat="1" applyFont="1" applyFill="1" applyBorder="1" applyProtection="1"/>
    <xf numFmtId="4" fontId="22" fillId="4" borderId="12" xfId="1" applyNumberFormat="1" applyFont="1" applyFill="1" applyBorder="1" applyProtection="1"/>
    <xf numFmtId="0" fontId="0" fillId="0" borderId="0" xfId="0" applyFont="1" applyFill="1" applyBorder="1" applyAlignment="1" applyProtection="1"/>
    <xf numFmtId="166" fontId="9" fillId="0" borderId="0" xfId="1" applyNumberFormat="1" applyFont="1" applyFill="1" applyBorder="1" applyProtection="1"/>
    <xf numFmtId="2" fontId="9" fillId="0" borderId="0" xfId="1" applyNumberFormat="1" applyFont="1" applyFill="1" applyBorder="1" applyProtection="1"/>
    <xf numFmtId="4" fontId="3" fillId="0" borderId="0" xfId="1" applyNumberFormat="1" applyFont="1" applyFill="1" applyBorder="1" applyProtection="1"/>
    <xf numFmtId="166" fontId="3" fillId="0" borderId="0" xfId="1" applyNumberFormat="1" applyFont="1" applyFill="1" applyBorder="1" applyProtection="1"/>
    <xf numFmtId="168" fontId="3" fillId="0" borderId="0" xfId="1" applyNumberFormat="1" applyFont="1" applyFill="1" applyBorder="1" applyProtection="1"/>
    <xf numFmtId="168" fontId="9" fillId="0" borderId="0" xfId="1" applyNumberFormat="1" applyFont="1" applyFill="1" applyBorder="1" applyProtection="1"/>
    <xf numFmtId="10" fontId="3" fillId="4" borderId="0" xfId="1" applyNumberFormat="1" applyFont="1" applyFill="1" applyBorder="1" applyProtection="1"/>
    <xf numFmtId="168" fontId="9" fillId="0" borderId="0" xfId="1" applyNumberFormat="1" applyFont="1" applyFill="1" applyBorder="1" applyAlignment="1" applyProtection="1">
      <alignment wrapText="1"/>
    </xf>
    <xf numFmtId="10" fontId="0" fillId="0" borderId="0" xfId="0" applyNumberFormat="1" applyFont="1" applyProtection="1"/>
    <xf numFmtId="0" fontId="17" fillId="0" borderId="0" xfId="0" applyFont="1" applyProtection="1"/>
    <xf numFmtId="9" fontId="16" fillId="0" borderId="0" xfId="3" applyFont="1" applyProtection="1"/>
    <xf numFmtId="4" fontId="9" fillId="0" borderId="0" xfId="1" applyNumberFormat="1" applyFont="1" applyFill="1" applyProtection="1"/>
    <xf numFmtId="4" fontId="9" fillId="0" borderId="10" xfId="1" applyNumberFormat="1" applyFont="1" applyFill="1" applyBorder="1" applyProtection="1"/>
    <xf numFmtId="169" fontId="3" fillId="4" borderId="12" xfId="1" applyNumberFormat="1" applyFont="1" applyFill="1" applyBorder="1" applyProtection="1"/>
    <xf numFmtId="0" fontId="9" fillId="0" borderId="1" xfId="0" applyFont="1" applyBorder="1" applyProtection="1">
      <protection locked="0"/>
    </xf>
    <xf numFmtId="170" fontId="9" fillId="0" borderId="10" xfId="1" applyNumberFormat="1" applyFont="1" applyFill="1" applyBorder="1" applyProtection="1">
      <protection locked="0"/>
    </xf>
    <xf numFmtId="0" fontId="29" fillId="12" borderId="16" xfId="0" applyFont="1" applyFill="1" applyBorder="1" applyAlignment="1">
      <alignment horizontal="center" vertical="center"/>
    </xf>
    <xf numFmtId="0" fontId="29" fillId="12" borderId="11" xfId="0" applyFont="1" applyFill="1" applyBorder="1" applyAlignment="1">
      <alignment horizontal="center" vertical="center"/>
    </xf>
    <xf numFmtId="0" fontId="29" fillId="12" borderId="17" xfId="0" applyFont="1" applyFill="1" applyBorder="1" applyAlignment="1">
      <alignment horizontal="center" vertical="center"/>
    </xf>
    <xf numFmtId="0" fontId="29" fillId="12" borderId="18" xfId="0" applyFont="1" applyFill="1" applyBorder="1" applyAlignment="1">
      <alignment horizontal="center" vertical="center"/>
    </xf>
    <xf numFmtId="0" fontId="29" fillId="12" borderId="0" xfId="0" applyFont="1" applyFill="1" applyBorder="1" applyAlignment="1">
      <alignment horizontal="center" vertical="center"/>
    </xf>
    <xf numFmtId="0" fontId="29" fillId="12" borderId="19" xfId="0" applyFont="1" applyFill="1" applyBorder="1" applyAlignment="1">
      <alignment horizontal="center" vertical="center"/>
    </xf>
    <xf numFmtId="0" fontId="29" fillId="12" borderId="20" xfId="0" applyFont="1" applyFill="1" applyBorder="1" applyAlignment="1">
      <alignment horizontal="center" vertical="center"/>
    </xf>
    <xf numFmtId="0" fontId="29" fillId="12" borderId="10" xfId="0" applyFont="1" applyFill="1" applyBorder="1" applyAlignment="1">
      <alignment horizontal="center" vertical="center"/>
    </xf>
    <xf numFmtId="0" fontId="29" fillId="12" borderId="21" xfId="0" applyFont="1" applyFill="1" applyBorder="1" applyAlignment="1">
      <alignment horizontal="center" vertical="center"/>
    </xf>
    <xf numFmtId="164" fontId="2" fillId="0" borderId="0" xfId="0" applyNumberFormat="1" applyFont="1" applyAlignment="1">
      <alignment horizontal="center"/>
    </xf>
    <xf numFmtId="0" fontId="3" fillId="4" borderId="0" xfId="0" applyFont="1" applyFill="1" applyAlignment="1">
      <alignment horizontal="left"/>
    </xf>
    <xf numFmtId="0" fontId="8" fillId="6" borderId="14" xfId="0" applyFont="1" applyFill="1" applyBorder="1" applyAlignment="1" applyProtection="1">
      <alignment horizontal="left"/>
      <protection locked="0"/>
    </xf>
    <xf numFmtId="0" fontId="0" fillId="6" borderId="12" xfId="0" applyFont="1" applyFill="1" applyBorder="1" applyAlignment="1" applyProtection="1">
      <protection locked="0"/>
    </xf>
    <xf numFmtId="0" fontId="0" fillId="6" borderId="15" xfId="0" applyFont="1" applyFill="1" applyBorder="1" applyAlignment="1" applyProtection="1">
      <protection locked="0"/>
    </xf>
    <xf numFmtId="0" fontId="2" fillId="6" borderId="16" xfId="0" applyFont="1" applyFill="1" applyBorder="1" applyAlignment="1">
      <alignment horizontal="left"/>
    </xf>
    <xf numFmtId="0" fontId="2" fillId="6" borderId="11" xfId="0" applyFont="1" applyFill="1" applyBorder="1" applyAlignment="1">
      <alignment horizontal="left"/>
    </xf>
    <xf numFmtId="0" fontId="2" fillId="6" borderId="17" xfId="0" applyFont="1" applyFill="1" applyBorder="1" applyAlignment="1">
      <alignment horizontal="left"/>
    </xf>
    <xf numFmtId="0" fontId="2" fillId="6" borderId="20" xfId="0" applyFont="1" applyFill="1" applyBorder="1" applyAlignment="1">
      <alignment horizontal="left"/>
    </xf>
    <xf numFmtId="0" fontId="2" fillId="6" borderId="10" xfId="0" applyFont="1" applyFill="1" applyBorder="1" applyAlignment="1">
      <alignment horizontal="left"/>
    </xf>
    <xf numFmtId="0" fontId="2" fillId="6" borderId="21" xfId="0" applyFont="1" applyFill="1" applyBorder="1" applyAlignment="1">
      <alignment horizontal="left"/>
    </xf>
    <xf numFmtId="0" fontId="2" fillId="0" borderId="35" xfId="0" applyFont="1" applyBorder="1" applyAlignment="1" applyProtection="1">
      <alignment horizontal="right"/>
    </xf>
    <xf numFmtId="169" fontId="0" fillId="0" borderId="35" xfId="6" applyNumberFormat="1" applyFont="1" applyBorder="1" applyAlignment="1" applyProtection="1">
      <alignment horizontal="center"/>
    </xf>
    <xf numFmtId="0" fontId="2" fillId="0" borderId="25" xfId="0" applyFont="1" applyBorder="1" applyAlignment="1" applyProtection="1">
      <alignment horizontal="right"/>
    </xf>
    <xf numFmtId="0" fontId="2" fillId="0" borderId="26" xfId="0" applyFont="1" applyBorder="1" applyAlignment="1" applyProtection="1">
      <alignment horizontal="right"/>
    </xf>
    <xf numFmtId="169" fontId="0" fillId="0" borderId="25" xfId="6" applyNumberFormat="1" applyFont="1" applyBorder="1" applyAlignment="1" applyProtection="1">
      <alignment horizontal="center"/>
    </xf>
    <xf numFmtId="169" fontId="0" fillId="0" borderId="26" xfId="6" applyNumberFormat="1" applyFont="1" applyBorder="1" applyAlignment="1" applyProtection="1">
      <alignment horizontal="center"/>
    </xf>
    <xf numFmtId="0" fontId="2" fillId="0" borderId="27" xfId="0" applyFont="1" applyBorder="1" applyAlignment="1" applyProtection="1">
      <alignment horizontal="right"/>
    </xf>
    <xf numFmtId="3" fontId="0" fillId="0" borderId="25" xfId="6" applyNumberFormat="1" applyFont="1" applyBorder="1" applyAlignment="1" applyProtection="1">
      <alignment horizontal="center"/>
    </xf>
    <xf numFmtId="3" fontId="0" fillId="0" borderId="27" xfId="6" applyNumberFormat="1" applyFont="1" applyBorder="1" applyAlignment="1" applyProtection="1">
      <alignment horizontal="center"/>
    </xf>
    <xf numFmtId="3" fontId="0" fillId="0" borderId="26" xfId="6" applyNumberFormat="1" applyFont="1" applyBorder="1" applyAlignment="1" applyProtection="1">
      <alignment horizontal="center"/>
    </xf>
    <xf numFmtId="169" fontId="0" fillId="0" borderId="27" xfId="6" applyNumberFormat="1" applyFont="1" applyBorder="1" applyAlignment="1" applyProtection="1">
      <alignment horizontal="center"/>
    </xf>
    <xf numFmtId="0" fontId="35" fillId="0" borderId="0" xfId="0" applyFont="1" applyAlignment="1" applyProtection="1">
      <alignment horizontal="left" vertical="center"/>
      <protection locked="0"/>
    </xf>
    <xf numFmtId="0" fontId="36" fillId="4" borderId="0" xfId="0" applyFont="1" applyFill="1" applyBorder="1" applyAlignment="1" applyProtection="1">
      <alignment horizontal="center"/>
      <protection locked="0"/>
    </xf>
    <xf numFmtId="0" fontId="2" fillId="10" borderId="13" xfId="0" applyFont="1" applyFill="1" applyBorder="1" applyAlignment="1" applyProtection="1">
      <alignment horizontal="left" vertical="center"/>
      <protection locked="0"/>
    </xf>
    <xf numFmtId="0" fontId="2" fillId="10" borderId="23" xfId="0" applyFont="1" applyFill="1" applyBorder="1" applyAlignment="1" applyProtection="1">
      <alignment horizontal="left" vertical="center"/>
      <protection locked="0"/>
    </xf>
    <xf numFmtId="0" fontId="2" fillId="2" borderId="14" xfId="0" applyFont="1" applyFill="1" applyBorder="1" applyAlignment="1" applyProtection="1">
      <alignment horizontal="center" wrapText="1"/>
      <protection locked="0"/>
    </xf>
    <xf numFmtId="0" fontId="2" fillId="2" borderId="12" xfId="0" applyFont="1" applyFill="1" applyBorder="1" applyAlignment="1" applyProtection="1">
      <alignment horizontal="center" wrapText="1"/>
      <protection locked="0"/>
    </xf>
    <xf numFmtId="0" fontId="2" fillId="2" borderId="15" xfId="0" applyFont="1" applyFill="1" applyBorder="1" applyAlignment="1" applyProtection="1">
      <alignment horizontal="center" wrapText="1"/>
      <protection locked="0"/>
    </xf>
    <xf numFmtId="0" fontId="7" fillId="0" borderId="3" xfId="0" applyFont="1" applyBorder="1" applyAlignment="1" applyProtection="1">
      <alignment horizontal="center"/>
      <protection locked="0"/>
    </xf>
    <xf numFmtId="0" fontId="7" fillId="0" borderId="7" xfId="0" applyFont="1" applyBorder="1" applyAlignment="1" applyProtection="1">
      <alignment horizontal="center"/>
      <protection locked="0"/>
    </xf>
    <xf numFmtId="0" fontId="34" fillId="0" borderId="3" xfId="0" applyFont="1" applyBorder="1" applyAlignment="1" applyProtection="1">
      <alignment horizontal="center"/>
      <protection locked="0"/>
    </xf>
    <xf numFmtId="0" fontId="34" fillId="0" borderId="7" xfId="0" applyFont="1" applyBorder="1" applyAlignment="1" applyProtection="1">
      <alignment horizontal="center"/>
      <protection locked="0"/>
    </xf>
    <xf numFmtId="0" fontId="2" fillId="3" borderId="2" xfId="0" applyFont="1" applyFill="1" applyBorder="1" applyAlignment="1" applyProtection="1">
      <alignment horizontal="left"/>
      <protection locked="0"/>
    </xf>
    <xf numFmtId="0" fontId="2" fillId="3" borderId="6" xfId="0" applyFont="1" applyFill="1" applyBorder="1" applyAlignment="1" applyProtection="1">
      <alignment horizontal="left"/>
      <protection locked="0"/>
    </xf>
    <xf numFmtId="0" fontId="2" fillId="2" borderId="22" xfId="0" applyFont="1" applyFill="1" applyBorder="1" applyAlignment="1" applyProtection="1">
      <alignment horizontal="center" wrapText="1"/>
      <protection locked="0"/>
    </xf>
    <xf numFmtId="0" fontId="2" fillId="2" borderId="13" xfId="0" applyFont="1" applyFill="1" applyBorder="1" applyAlignment="1" applyProtection="1">
      <alignment horizontal="center" wrapText="1"/>
      <protection locked="0"/>
    </xf>
    <xf numFmtId="0" fontId="2" fillId="2" borderId="23" xfId="0" applyFont="1" applyFill="1" applyBorder="1" applyAlignment="1" applyProtection="1">
      <alignment horizontal="center" wrapText="1"/>
      <protection locked="0"/>
    </xf>
    <xf numFmtId="0" fontId="29" fillId="12" borderId="16" xfId="0" applyFont="1" applyFill="1" applyBorder="1" applyAlignment="1" applyProtection="1">
      <alignment horizontal="center" vertical="center"/>
    </xf>
    <xf numFmtId="0" fontId="29" fillId="12" borderId="11" xfId="0" applyFont="1" applyFill="1" applyBorder="1" applyAlignment="1" applyProtection="1">
      <alignment horizontal="center" vertical="center"/>
    </xf>
    <xf numFmtId="0" fontId="29" fillId="12" borderId="18" xfId="0" applyFont="1" applyFill="1" applyBorder="1" applyAlignment="1" applyProtection="1">
      <alignment horizontal="center" vertical="center"/>
    </xf>
    <xf numFmtId="0" fontId="29" fillId="12" borderId="0" xfId="0" applyFont="1" applyFill="1" applyBorder="1" applyAlignment="1" applyProtection="1">
      <alignment horizontal="center" vertical="center"/>
    </xf>
    <xf numFmtId="0" fontId="29" fillId="12" borderId="20" xfId="0" applyFont="1" applyFill="1" applyBorder="1" applyAlignment="1" applyProtection="1">
      <alignment horizontal="center" vertical="center"/>
    </xf>
    <xf numFmtId="0" fontId="29" fillId="12" borderId="10" xfId="0" applyFont="1" applyFill="1" applyBorder="1" applyAlignment="1" applyProtection="1">
      <alignment horizontal="center" vertical="center"/>
    </xf>
    <xf numFmtId="0" fontId="29" fillId="12" borderId="17" xfId="0" applyFont="1" applyFill="1" applyBorder="1" applyAlignment="1" applyProtection="1">
      <alignment horizontal="center" vertical="center"/>
    </xf>
    <xf numFmtId="0" fontId="29" fillId="12" borderId="19" xfId="0" applyFont="1" applyFill="1" applyBorder="1" applyAlignment="1" applyProtection="1">
      <alignment horizontal="center" vertical="center"/>
    </xf>
    <xf numFmtId="0" fontId="29" fillId="12" borderId="21" xfId="0" applyFont="1" applyFill="1" applyBorder="1" applyAlignment="1" applyProtection="1">
      <alignment horizontal="center" vertical="center"/>
    </xf>
    <xf numFmtId="0" fontId="3" fillId="4" borderId="0" xfId="0" applyFont="1" applyFill="1" applyAlignment="1" applyProtection="1">
      <alignment horizontal="left"/>
    </xf>
    <xf numFmtId="0" fontId="8" fillId="6" borderId="14" xfId="0" applyFont="1" applyFill="1" applyBorder="1" applyAlignment="1" applyProtection="1">
      <alignment horizontal="left"/>
    </xf>
    <xf numFmtId="0" fontId="0" fillId="6" borderId="12" xfId="0" applyFont="1" applyFill="1" applyBorder="1" applyAlignment="1" applyProtection="1"/>
    <xf numFmtId="0" fontId="0" fillId="6" borderId="15" xfId="0" applyFont="1" applyFill="1" applyBorder="1" applyAlignment="1" applyProtection="1"/>
    <xf numFmtId="0" fontId="2" fillId="6" borderId="16" xfId="0" applyFont="1" applyFill="1" applyBorder="1" applyAlignment="1" applyProtection="1">
      <alignment horizontal="left"/>
    </xf>
    <xf numFmtId="0" fontId="2" fillId="6" borderId="11" xfId="0" applyFont="1" applyFill="1" applyBorder="1" applyAlignment="1" applyProtection="1">
      <alignment horizontal="left"/>
    </xf>
    <xf numFmtId="0" fontId="2" fillId="6" borderId="17" xfId="0" applyFont="1" applyFill="1" applyBorder="1" applyAlignment="1" applyProtection="1">
      <alignment horizontal="left"/>
    </xf>
    <xf numFmtId="0" fontId="2" fillId="6" borderId="20" xfId="0" applyFont="1" applyFill="1" applyBorder="1" applyAlignment="1" applyProtection="1">
      <alignment horizontal="left"/>
    </xf>
    <xf numFmtId="0" fontId="2" fillId="6" borderId="10" xfId="0" applyFont="1" applyFill="1" applyBorder="1" applyAlignment="1" applyProtection="1">
      <alignment horizontal="left"/>
    </xf>
    <xf numFmtId="0" fontId="2" fillId="6" borderId="21" xfId="0" applyFont="1" applyFill="1" applyBorder="1" applyAlignment="1" applyProtection="1">
      <alignment horizontal="left"/>
    </xf>
    <xf numFmtId="169" fontId="30" fillId="13" borderId="35" xfId="0" applyNumberFormat="1" applyFont="1" applyFill="1" applyBorder="1" applyAlignment="1" applyProtection="1">
      <alignment horizontal="center"/>
    </xf>
    <xf numFmtId="169" fontId="30" fillId="13" borderId="0" xfId="0" applyNumberFormat="1" applyFont="1" applyFill="1" applyBorder="1" applyAlignment="1" applyProtection="1">
      <alignment horizontal="center"/>
    </xf>
    <xf numFmtId="4" fontId="30" fillId="13" borderId="25" xfId="0" applyNumberFormat="1" applyFont="1" applyFill="1" applyBorder="1" applyAlignment="1" applyProtection="1">
      <alignment horizontal="center"/>
    </xf>
    <xf numFmtId="4" fontId="30" fillId="13" borderId="27" xfId="0" applyNumberFormat="1" applyFont="1" applyFill="1" applyBorder="1" applyAlignment="1" applyProtection="1">
      <alignment horizontal="center"/>
    </xf>
    <xf numFmtId="4" fontId="30" fillId="13" borderId="26" xfId="0" applyNumberFormat="1" applyFont="1" applyFill="1" applyBorder="1" applyAlignment="1" applyProtection="1">
      <alignment horizontal="center"/>
    </xf>
    <xf numFmtId="169" fontId="0" fillId="0" borderId="25" xfId="0" applyNumberFormat="1" applyBorder="1" applyAlignment="1" applyProtection="1">
      <alignment horizontal="center"/>
    </xf>
    <xf numFmtId="169" fontId="0" fillId="0" borderId="26" xfId="0" applyNumberFormat="1" applyBorder="1" applyAlignment="1" applyProtection="1">
      <alignment horizontal="center"/>
    </xf>
    <xf numFmtId="169" fontId="0" fillId="0" borderId="25" xfId="0" quotePrefix="1" applyNumberFormat="1" applyBorder="1" applyAlignment="1" applyProtection="1">
      <alignment horizontal="center"/>
    </xf>
    <xf numFmtId="169" fontId="0" fillId="0" borderId="27" xfId="0" quotePrefix="1" applyNumberFormat="1" applyBorder="1" applyAlignment="1" applyProtection="1">
      <alignment horizontal="center"/>
    </xf>
    <xf numFmtId="169" fontId="0" fillId="0" borderId="26" xfId="0" quotePrefix="1" applyNumberFormat="1" applyBorder="1" applyAlignment="1" applyProtection="1">
      <alignment horizontal="center"/>
    </xf>
    <xf numFmtId="0" fontId="28" fillId="0" borderId="0" xfId="0" applyFont="1" applyAlignment="1" applyProtection="1">
      <alignment horizontal="left" vertical="center"/>
    </xf>
    <xf numFmtId="44" fontId="31" fillId="14" borderId="0" xfId="6" quotePrefix="1" applyFont="1" applyFill="1" applyBorder="1" applyAlignment="1" applyProtection="1">
      <alignment horizontal="center"/>
    </xf>
    <xf numFmtId="44" fontId="31" fillId="14" borderId="0" xfId="6" applyFont="1" applyFill="1" applyBorder="1" applyAlignment="1" applyProtection="1">
      <alignment horizontal="center"/>
    </xf>
    <xf numFmtId="44" fontId="0" fillId="0" borderId="35" xfId="6" quotePrefix="1" applyFont="1" applyBorder="1" applyAlignment="1" applyProtection="1">
      <alignment horizontal="center"/>
    </xf>
    <xf numFmtId="44" fontId="0" fillId="0" borderId="35" xfId="6" applyFont="1" applyBorder="1" applyAlignment="1" applyProtection="1">
      <alignment horizontal="center"/>
    </xf>
    <xf numFmtId="169" fontId="0" fillId="0" borderId="27" xfId="0" applyNumberFormat="1" applyBorder="1" applyAlignment="1" applyProtection="1">
      <alignment horizontal="center"/>
    </xf>
    <xf numFmtId="44" fontId="30" fillId="13" borderId="25" xfId="6" quotePrefix="1" applyFont="1" applyFill="1" applyBorder="1" applyAlignment="1" applyProtection="1">
      <alignment horizontal="center"/>
    </xf>
    <xf numFmtId="44" fontId="30" fillId="13" borderId="27" xfId="6" quotePrefix="1" applyFont="1" applyFill="1" applyBorder="1" applyAlignment="1" applyProtection="1">
      <alignment horizontal="center"/>
    </xf>
    <xf numFmtId="44" fontId="30" fillId="13" borderId="26" xfId="6" quotePrefix="1" applyFont="1" applyFill="1" applyBorder="1" applyAlignment="1" applyProtection="1">
      <alignment horizontal="center"/>
    </xf>
    <xf numFmtId="0" fontId="36" fillId="4" borderId="0" xfId="0" applyFont="1" applyFill="1" applyBorder="1" applyAlignment="1" applyProtection="1">
      <alignment horizontal="center"/>
    </xf>
    <xf numFmtId="0" fontId="2" fillId="10" borderId="13" xfId="0" applyFont="1" applyFill="1" applyBorder="1" applyAlignment="1" applyProtection="1">
      <alignment horizontal="left" vertical="center"/>
    </xf>
    <xf numFmtId="0" fontId="2" fillId="2" borderId="14" xfId="0" applyFont="1" applyFill="1" applyBorder="1" applyAlignment="1" applyProtection="1">
      <alignment horizontal="center" wrapText="1"/>
    </xf>
    <xf numFmtId="0" fontId="2" fillId="2" borderId="12" xfId="0" applyFont="1" applyFill="1" applyBorder="1" applyAlignment="1" applyProtection="1">
      <alignment horizontal="center" wrapText="1"/>
    </xf>
    <xf numFmtId="0" fontId="2" fillId="2" borderId="15" xfId="0" applyFont="1" applyFill="1" applyBorder="1" applyAlignment="1" applyProtection="1">
      <alignment horizontal="center" wrapText="1"/>
    </xf>
    <xf numFmtId="0" fontId="2" fillId="5" borderId="0" xfId="0" applyFont="1" applyFill="1" applyBorder="1" applyAlignment="1" applyProtection="1">
      <alignment horizontal="center" vertical="center" wrapText="1"/>
    </xf>
    <xf numFmtId="0" fontId="2" fillId="5" borderId="6" xfId="0" applyFont="1" applyFill="1" applyBorder="1" applyAlignment="1" applyProtection="1">
      <alignment horizontal="center" vertical="center" wrapText="1"/>
    </xf>
    <xf numFmtId="0" fontId="7" fillId="0" borderId="3" xfId="0" applyFont="1" applyBorder="1" applyAlignment="1" applyProtection="1">
      <alignment horizontal="center"/>
    </xf>
    <xf numFmtId="0" fontId="7" fillId="0" borderId="7" xfId="0" applyFont="1" applyBorder="1" applyAlignment="1" applyProtection="1">
      <alignment horizontal="center"/>
    </xf>
    <xf numFmtId="0" fontId="34" fillId="0" borderId="3" xfId="0" applyFont="1" applyBorder="1" applyAlignment="1" applyProtection="1">
      <alignment horizontal="center"/>
    </xf>
    <xf numFmtId="0" fontId="34" fillId="0" borderId="7" xfId="0" applyFont="1" applyBorder="1" applyAlignment="1" applyProtection="1">
      <alignment horizontal="center"/>
    </xf>
  </cellXfs>
  <cellStyles count="7">
    <cellStyle name="Farve3" xfId="5" builtinId="37"/>
    <cellStyle name="Komma" xfId="1" builtinId="3"/>
    <cellStyle name="Neutral" xfId="4" builtinId="28"/>
    <cellStyle name="Normal" xfId="0" builtinId="0"/>
    <cellStyle name="Procent" xfId="3" builtinId="5"/>
    <cellStyle name="Procent 2" xfId="2" xr:uid="{00000000-0005-0000-0000-000003000000}"/>
    <cellStyle name="Valuta" xfId="6" builtinId="4"/>
  </cellStyles>
  <dxfs count="569">
    <dxf>
      <numFmt numFmtId="13" formatCode="0%"/>
      <border diagonalUp="0" diagonalDown="0">
        <left style="thin">
          <color auto="1"/>
        </left>
        <right/>
        <top style="thin">
          <color auto="1"/>
        </top>
        <bottom style="thin">
          <color auto="1"/>
        </bottom>
        <vertical/>
        <horizontal/>
      </border>
      <protection locked="1" hidden="0"/>
    </dxf>
    <dxf>
      <numFmt numFmtId="13" formatCode="0%"/>
      <border diagonalUp="0" diagonalDown="0">
        <left style="thin">
          <color auto="1"/>
        </left>
        <right style="thin">
          <color auto="1"/>
        </right>
        <top style="thin">
          <color auto="1"/>
        </top>
        <bottom style="thin">
          <color auto="1"/>
        </bottom>
        <vertical/>
        <horizontal/>
      </border>
      <protection locked="1" hidden="0"/>
    </dxf>
    <dxf>
      <numFmt numFmtId="13" formatCode="0%"/>
      <border diagonalUp="0" diagonalDown="0">
        <left style="thin">
          <color auto="1"/>
        </left>
        <right style="thin">
          <color auto="1"/>
        </right>
        <top style="thin">
          <color auto="1"/>
        </top>
        <bottom style="thin">
          <color auto="1"/>
        </bottom>
        <vertical/>
        <horizontal/>
      </border>
      <protection locked="1" hidden="0"/>
    </dxf>
    <dxf>
      <numFmt numFmtId="13" formatCode="0%"/>
      <border diagonalUp="0" diagonalDown="0">
        <left style="thin">
          <color auto="1"/>
        </left>
        <right style="thin">
          <color auto="1"/>
        </right>
        <top style="thin">
          <color auto="1"/>
        </top>
        <bottom style="thin">
          <color auto="1"/>
        </bottom>
        <vertical/>
        <horizontal/>
      </border>
      <protection locked="1" hidden="0"/>
    </dxf>
    <dxf>
      <numFmt numFmtId="13" formatCode="0%"/>
      <border diagonalUp="0" diagonalDown="0">
        <left style="thin">
          <color auto="1"/>
        </left>
        <right style="thin">
          <color auto="1"/>
        </right>
        <top style="thin">
          <color auto="1"/>
        </top>
        <bottom style="thin">
          <color auto="1"/>
        </bottom>
        <vertical/>
        <horizontal/>
      </border>
      <protection locked="1" hidden="0"/>
    </dxf>
    <dxf>
      <numFmt numFmtId="13" formatCode="0%"/>
      <border diagonalUp="0" diagonalDown="0">
        <left style="thin">
          <color auto="1"/>
        </left>
        <right style="thin">
          <color auto="1"/>
        </right>
        <top style="thin">
          <color auto="1"/>
        </top>
        <bottom style="thin">
          <color auto="1"/>
        </bottom>
        <vertical/>
        <horizontal/>
      </border>
      <protection locked="1" hidden="0"/>
    </dxf>
    <dxf>
      <numFmt numFmtId="13" formatCode="0%"/>
      <border diagonalUp="0" diagonalDown="0">
        <left style="thin">
          <color auto="1"/>
        </left>
        <right style="thin">
          <color auto="1"/>
        </right>
        <top style="thin">
          <color auto="1"/>
        </top>
        <bottom style="thin">
          <color auto="1"/>
        </bottom>
        <vertical/>
        <horizontal/>
      </border>
      <protection locked="1" hidden="0"/>
    </dxf>
    <dxf>
      <border diagonalUp="0" diagonalDown="0">
        <left/>
        <right style="thin">
          <color auto="1"/>
        </right>
        <top style="thin">
          <color auto="1"/>
        </top>
        <bottom style="thin">
          <color auto="1"/>
        </bottom>
        <vertical/>
        <horizontal/>
      </border>
      <protection locked="1" hidden="0"/>
    </dxf>
    <dxf>
      <border diagonalUp="0" diagonalDown="0">
        <left/>
        <right style="thin">
          <color auto="1"/>
        </right>
        <top style="thin">
          <color auto="1"/>
        </top>
        <bottom style="thin">
          <color auto="1"/>
        </bottom>
        <vertical/>
        <horizontal/>
      </border>
      <protection locked="1" hidden="0"/>
    </dxf>
    <dxf>
      <border diagonalUp="0" diagonalDown="0">
        <left/>
        <right style="thin">
          <color auto="1"/>
        </right>
        <top style="thin">
          <color auto="1"/>
        </top>
        <bottom style="thin">
          <color auto="1"/>
        </bottom>
        <vertical/>
        <horizontal/>
      </border>
      <protection locked="1" hidden="0"/>
    </dxf>
    <dxf>
      <border diagonalUp="0" diagonalDown="0">
        <left/>
        <right style="thin">
          <color auto="1"/>
        </right>
        <top style="thin">
          <color auto="1"/>
        </top>
        <bottom style="thin">
          <color auto="1"/>
        </bottom>
        <vertical/>
        <horizontal/>
      </border>
      <protection locked="1" hidden="0"/>
    </dxf>
    <dxf>
      <border outline="0">
        <left style="medium">
          <color rgb="FF000000"/>
        </left>
        <right style="medium">
          <color rgb="FF000000"/>
        </right>
        <bottom style="medium">
          <color rgb="FF000000"/>
        </bottom>
      </border>
    </dxf>
    <dxf>
      <protection locked="1" hidden="0"/>
    </dxf>
    <dxf>
      <border outline="0">
        <bottom style="medium">
          <color auto="1"/>
        </bottom>
      </border>
    </dxf>
    <dxf>
      <font>
        <b val="0"/>
        <i val="0"/>
        <strike val="0"/>
        <condense val="0"/>
        <extend val="0"/>
        <outline val="0"/>
        <shadow val="0"/>
        <u val="none"/>
        <vertAlign val="baseline"/>
        <sz val="11"/>
        <color theme="0"/>
        <name val="Arial"/>
        <family val="2"/>
        <scheme val="minor"/>
      </font>
      <fill>
        <patternFill patternType="solid">
          <fgColor indexed="64"/>
          <bgColor theme="9" tint="-0.249977111117893"/>
        </patternFill>
      </fill>
      <alignment horizontal="general" vertical="top" textRotation="0" wrapText="1" indent="0" justifyLastLine="0" shrinkToFit="0" readingOrder="0"/>
      <protection locked="1" hidden="0"/>
    </dxf>
    <dxf>
      <numFmt numFmtId="13" formatCode="0%"/>
      <border diagonalUp="0" diagonalDown="0">
        <left style="thin">
          <color auto="1"/>
        </left>
        <right/>
        <top style="thin">
          <color auto="1"/>
        </top>
        <bottom style="thin">
          <color auto="1"/>
        </bottom>
        <vertical/>
        <horizontal/>
      </border>
      <protection locked="1" hidden="0"/>
    </dxf>
    <dxf>
      <numFmt numFmtId="13" formatCode="0%"/>
      <border diagonalUp="0" diagonalDown="0">
        <left style="thin">
          <color auto="1"/>
        </left>
        <right style="thin">
          <color auto="1"/>
        </right>
        <top style="thin">
          <color auto="1"/>
        </top>
        <bottom style="thin">
          <color auto="1"/>
        </bottom>
        <vertical/>
        <horizontal/>
      </border>
      <protection locked="1" hidden="0"/>
    </dxf>
    <dxf>
      <numFmt numFmtId="13" formatCode="0%"/>
      <border diagonalUp="0" diagonalDown="0">
        <left style="thin">
          <color auto="1"/>
        </left>
        <right style="thin">
          <color auto="1"/>
        </right>
        <top style="thin">
          <color auto="1"/>
        </top>
        <bottom style="thin">
          <color auto="1"/>
        </bottom>
        <vertical/>
        <horizontal/>
      </border>
      <protection locked="1" hidden="0"/>
    </dxf>
    <dxf>
      <numFmt numFmtId="13" formatCode="0%"/>
      <border diagonalUp="0" diagonalDown="0">
        <left style="thin">
          <color auto="1"/>
        </left>
        <right style="thin">
          <color auto="1"/>
        </right>
        <top style="thin">
          <color auto="1"/>
        </top>
        <bottom style="thin">
          <color auto="1"/>
        </bottom>
        <vertical/>
        <horizontal/>
      </border>
      <protection locked="1" hidden="0"/>
    </dxf>
    <dxf>
      <numFmt numFmtId="13" formatCode="0%"/>
      <border diagonalUp="0" diagonalDown="0">
        <left style="thin">
          <color auto="1"/>
        </left>
        <right style="thin">
          <color auto="1"/>
        </right>
        <top style="thin">
          <color auto="1"/>
        </top>
        <bottom style="thin">
          <color auto="1"/>
        </bottom>
        <vertical/>
        <horizontal/>
      </border>
      <protection locked="1" hidden="0"/>
    </dxf>
    <dxf>
      <numFmt numFmtId="13" formatCode="0%"/>
      <border diagonalUp="0" diagonalDown="0">
        <left style="thin">
          <color auto="1"/>
        </left>
        <right style="thin">
          <color auto="1"/>
        </right>
        <top style="thin">
          <color auto="1"/>
        </top>
        <bottom style="thin">
          <color auto="1"/>
        </bottom>
        <vertical/>
        <horizontal/>
      </border>
      <protection locked="1" hidden="0"/>
    </dxf>
    <dxf>
      <numFmt numFmtId="13" formatCode="0%"/>
      <border diagonalUp="0" diagonalDown="0">
        <left style="thin">
          <color auto="1"/>
        </left>
        <right style="thin">
          <color auto="1"/>
        </right>
        <top style="thin">
          <color auto="1"/>
        </top>
        <bottom style="thin">
          <color auto="1"/>
        </bottom>
        <vertical/>
        <horizontal/>
      </border>
      <protection locked="1" hidden="0"/>
    </dxf>
    <dxf>
      <numFmt numFmtId="13" formatCode="0%"/>
      <border diagonalUp="0" diagonalDown="0">
        <left style="thin">
          <color auto="1"/>
        </left>
        <right style="thin">
          <color auto="1"/>
        </right>
        <top style="thin">
          <color auto="1"/>
        </top>
        <bottom style="thin">
          <color auto="1"/>
        </bottom>
        <vertical/>
        <horizontal/>
      </border>
      <protection locked="1" hidden="0"/>
    </dxf>
    <dxf>
      <numFmt numFmtId="13" formatCode="0%"/>
      <border diagonalUp="0" diagonalDown="0">
        <left style="thin">
          <color auto="1"/>
        </left>
        <right style="thin">
          <color auto="1"/>
        </right>
        <top style="thin">
          <color auto="1"/>
        </top>
        <bottom style="thin">
          <color auto="1"/>
        </bottom>
        <vertical/>
        <horizontal/>
      </border>
      <protection locked="1" hidden="0"/>
    </dxf>
    <dxf>
      <numFmt numFmtId="13" formatCode="0%"/>
      <border diagonalUp="0" diagonalDown="0">
        <left style="thin">
          <color auto="1"/>
        </left>
        <right style="thin">
          <color auto="1"/>
        </right>
        <top style="thin">
          <color auto="1"/>
        </top>
        <bottom style="thin">
          <color auto="1"/>
        </bottom>
        <vertical/>
        <horizontal/>
      </border>
      <protection locked="1" hidden="0"/>
    </dxf>
    <dxf>
      <border diagonalUp="0" diagonalDown="0">
        <left/>
        <right style="thin">
          <color auto="1"/>
        </right>
        <top style="thin">
          <color auto="1"/>
        </top>
        <bottom style="thin">
          <color auto="1"/>
        </bottom>
        <vertical/>
        <horizontal/>
      </border>
      <protection locked="1" hidden="0"/>
    </dxf>
    <dxf>
      <border outline="0">
        <left style="medium">
          <color rgb="FF000000"/>
        </left>
        <right style="medium">
          <color rgb="FF000000"/>
        </right>
        <bottom style="medium">
          <color rgb="FF000000"/>
        </bottom>
      </border>
    </dxf>
    <dxf>
      <protection locked="1" hidden="0"/>
    </dxf>
    <dxf>
      <border outline="0">
        <bottom style="medium">
          <color auto="1"/>
        </bottom>
      </border>
    </dxf>
    <dxf>
      <font>
        <b val="0"/>
        <i val="0"/>
        <strike val="0"/>
        <condense val="0"/>
        <extend val="0"/>
        <outline val="0"/>
        <shadow val="0"/>
        <u val="none"/>
        <vertAlign val="baseline"/>
        <sz val="11"/>
        <color theme="0"/>
        <name val="Arial"/>
        <family val="2"/>
        <scheme val="minor"/>
      </font>
      <fill>
        <patternFill patternType="solid">
          <fgColor indexed="64"/>
          <bgColor theme="9" tint="-0.249977111117893"/>
        </patternFill>
      </fill>
      <alignment horizontal="general" vertical="top" textRotation="0" wrapText="1" indent="0" justifyLastLine="0" shrinkToFit="0" readingOrder="0"/>
      <protection locked="1" hidden="0"/>
    </dxf>
    <dxf>
      <numFmt numFmtId="13" formatCode="0%"/>
      <border diagonalUp="0" diagonalDown="0">
        <left style="thin">
          <color auto="1"/>
        </left>
        <right/>
        <top style="thin">
          <color auto="1"/>
        </top>
        <bottom style="thin">
          <color auto="1"/>
        </bottom>
        <vertical/>
        <horizontal/>
      </border>
      <protection locked="1" hidden="0"/>
    </dxf>
    <dxf>
      <numFmt numFmtId="13" formatCode="0%"/>
      <border diagonalUp="0" diagonalDown="0">
        <left style="thin">
          <color auto="1"/>
        </left>
        <right style="thin">
          <color auto="1"/>
        </right>
        <top style="thin">
          <color auto="1"/>
        </top>
        <bottom style="thin">
          <color auto="1"/>
        </bottom>
        <vertical/>
        <horizontal/>
      </border>
      <protection locked="1" hidden="0"/>
    </dxf>
    <dxf>
      <numFmt numFmtId="13" formatCode="0%"/>
      <border diagonalUp="0" diagonalDown="0">
        <left style="thin">
          <color auto="1"/>
        </left>
        <right style="thin">
          <color auto="1"/>
        </right>
        <top style="thin">
          <color auto="1"/>
        </top>
        <bottom style="thin">
          <color auto="1"/>
        </bottom>
        <vertical/>
        <horizontal/>
      </border>
      <protection locked="1" hidden="0"/>
    </dxf>
    <dxf>
      <numFmt numFmtId="13" formatCode="0%"/>
      <border diagonalUp="0" diagonalDown="0">
        <left style="thin">
          <color auto="1"/>
        </left>
        <right style="thin">
          <color auto="1"/>
        </right>
        <top style="thin">
          <color auto="1"/>
        </top>
        <bottom style="thin">
          <color auto="1"/>
        </bottom>
        <vertical/>
        <horizontal/>
      </border>
      <protection locked="1" hidden="0"/>
    </dxf>
    <dxf>
      <numFmt numFmtId="13" formatCode="0%"/>
      <border diagonalUp="0" diagonalDown="0">
        <left style="thin">
          <color auto="1"/>
        </left>
        <right style="thin">
          <color auto="1"/>
        </right>
        <top style="thin">
          <color auto="1"/>
        </top>
        <bottom style="thin">
          <color auto="1"/>
        </bottom>
        <vertical/>
        <horizontal/>
      </border>
      <protection locked="1" hidden="0"/>
    </dxf>
    <dxf>
      <numFmt numFmtId="13" formatCode="0%"/>
      <border diagonalUp="0" diagonalDown="0">
        <left style="thin">
          <color auto="1"/>
        </left>
        <right style="thin">
          <color auto="1"/>
        </right>
        <top style="thin">
          <color auto="1"/>
        </top>
        <bottom style="thin">
          <color auto="1"/>
        </bottom>
        <vertical/>
        <horizontal/>
      </border>
      <protection locked="1" hidden="0"/>
    </dxf>
    <dxf>
      <numFmt numFmtId="13" formatCode="0%"/>
      <border diagonalUp="0" diagonalDown="0">
        <left style="thin">
          <color auto="1"/>
        </left>
        <right style="thin">
          <color auto="1"/>
        </right>
        <top style="thin">
          <color auto="1"/>
        </top>
        <bottom style="thin">
          <color auto="1"/>
        </bottom>
        <vertical/>
        <horizontal/>
      </border>
      <protection locked="1" hidden="0"/>
    </dxf>
    <dxf>
      <border diagonalUp="0" diagonalDown="0">
        <left/>
        <right style="thin">
          <color auto="1"/>
        </right>
        <top style="thin">
          <color auto="1"/>
        </top>
        <bottom style="thin">
          <color auto="1"/>
        </bottom>
        <vertical/>
        <horizontal/>
      </border>
      <protection locked="1" hidden="0"/>
    </dxf>
    <dxf>
      <border diagonalUp="0" diagonalDown="0">
        <left/>
        <right style="thin">
          <color auto="1"/>
        </right>
        <top style="thin">
          <color auto="1"/>
        </top>
        <bottom style="thin">
          <color auto="1"/>
        </bottom>
        <vertical/>
        <horizontal/>
      </border>
      <protection locked="1" hidden="0"/>
    </dxf>
    <dxf>
      <border diagonalUp="0" diagonalDown="0">
        <left/>
        <right style="thin">
          <color auto="1"/>
        </right>
        <top style="thin">
          <color auto="1"/>
        </top>
        <bottom style="thin">
          <color auto="1"/>
        </bottom>
        <vertical/>
        <horizontal/>
      </border>
      <protection locked="1" hidden="0"/>
    </dxf>
    <dxf>
      <border diagonalUp="0" diagonalDown="0">
        <left/>
        <right style="thin">
          <color auto="1"/>
        </right>
        <top style="thin">
          <color auto="1"/>
        </top>
        <bottom style="thin">
          <color auto="1"/>
        </bottom>
        <vertical/>
        <horizontal/>
      </border>
      <protection locked="1" hidden="0"/>
    </dxf>
    <dxf>
      <border outline="0">
        <left style="medium">
          <color indexed="64"/>
        </left>
        <right style="medium">
          <color indexed="64"/>
        </right>
        <bottom style="medium">
          <color indexed="64"/>
        </bottom>
      </border>
    </dxf>
    <dxf>
      <protection locked="1" hidden="0"/>
    </dxf>
    <dxf>
      <border outline="0">
        <bottom style="medium">
          <color auto="1"/>
        </bottom>
      </border>
    </dxf>
    <dxf>
      <font>
        <b val="0"/>
        <i val="0"/>
        <strike val="0"/>
        <condense val="0"/>
        <extend val="0"/>
        <outline val="0"/>
        <shadow val="0"/>
        <u val="none"/>
        <vertAlign val="baseline"/>
        <sz val="11"/>
        <color theme="0"/>
        <name val="Arial"/>
        <family val="2"/>
        <scheme val="minor"/>
      </font>
      <fill>
        <patternFill patternType="solid">
          <fgColor indexed="64"/>
          <bgColor theme="9" tint="-0.249977111117893"/>
        </patternFill>
      </fill>
      <alignment horizontal="general" vertical="top" textRotation="0" wrapText="1" indent="0" justifyLastLine="0" shrinkToFit="0" readingOrder="0"/>
      <protection locked="1" hidden="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1"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1"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1"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1"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1"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1"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1"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1"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1"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1"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1"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1"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1"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1"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1"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1"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1"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1"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1"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border>
        <top style="thin">
          <color auto="1"/>
        </top>
        <vertical/>
        <horizontal/>
      </border>
    </dxf>
    <dxf>
      <border>
        <left/>
        <right/>
        <top/>
        <bottom/>
        <vertical/>
        <horizontal/>
      </border>
    </dxf>
    <dxf>
      <font>
        <color theme="0"/>
      </font>
    </dxf>
    <dxf>
      <fill>
        <patternFill>
          <bgColor rgb="FF92D050"/>
        </patternFill>
      </fill>
    </dxf>
    <dxf>
      <fill>
        <patternFill>
          <bgColor rgb="FF92D05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rgb="FF990033"/>
      </font>
      <fill>
        <patternFill>
          <bgColor rgb="FFFFCCC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b/>
        <i val="0"/>
        <color theme="0"/>
      </font>
      <fill>
        <patternFill>
          <bgColor rgb="FF285644"/>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1"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1"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1"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1"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1"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1"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1"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1"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1"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1"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1"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1"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1"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1"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1"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1"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1"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1"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1"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1" formatCode=";;;"/>
    </dxf>
    <dxf>
      <fill>
        <patternFill>
          <bgColor rgb="FFFF0000"/>
        </patternFill>
      </fill>
    </dxf>
    <dxf>
      <fill>
        <patternFill>
          <bgColor rgb="FFFF0000"/>
        </patternFill>
      </fill>
    </dxf>
  </dxfs>
  <tableStyles count="0" defaultTableStyle="TableStyleMedium9" defaultPivotStyle="PivotStyleLight16"/>
  <colors>
    <mruColors>
      <color rgb="FF990033"/>
      <color rgb="FFFFCCCC"/>
      <color rgb="FF01424E"/>
      <color rgb="FFFF9999"/>
      <color rgb="FF285644"/>
      <color rgb="FF006100"/>
      <color rgb="FFC6EFCE"/>
      <color rgb="FF99FFCC"/>
      <color rgb="FFCCFFCC"/>
      <color rgb="FF66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784488</xdr:colOff>
      <xdr:row>5</xdr:row>
      <xdr:rowOff>25400</xdr:rowOff>
    </xdr:from>
    <xdr:to>
      <xdr:col>12</xdr:col>
      <xdr:colOff>260084</xdr:colOff>
      <xdr:row>15</xdr:row>
      <xdr:rowOff>116417</xdr:rowOff>
    </xdr:to>
    <xdr:sp macro="" textlink="">
      <xdr:nvSpPr>
        <xdr:cNvPr id="5" name="Tekstfelt 4">
          <a:extLst>
            <a:ext uri="{FF2B5EF4-FFF2-40B4-BE49-F238E27FC236}">
              <a16:creationId xmlns:a16="http://schemas.microsoft.com/office/drawing/2014/main" id="{00000000-0008-0000-0100-000005000000}"/>
            </a:ext>
          </a:extLst>
        </xdr:cNvPr>
        <xdr:cNvSpPr txBox="1"/>
      </xdr:nvSpPr>
      <xdr:spPr>
        <a:xfrm>
          <a:off x="13484488" y="1221317"/>
          <a:ext cx="4957763" cy="1953683"/>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da-DK" sz="1100" b="1" u="sng" baseline="0">
              <a:solidFill>
                <a:schemeClr val="dk1"/>
              </a:solidFill>
              <a:effectLst/>
              <a:latin typeface="+mn-lt"/>
              <a:ea typeface="+mn-ea"/>
              <a:cs typeface="+mn-cs"/>
            </a:rPr>
            <a:t>Gode råd vedrørende Overhead</a:t>
          </a:r>
          <a:endParaRPr lang="da-DK" sz="1000">
            <a:effectLst/>
          </a:endParaRPr>
        </a:p>
        <a:p>
          <a:endParaRPr lang="da-DK" sz="1100" b="0" baseline="0">
            <a:solidFill>
              <a:schemeClr val="dk1"/>
            </a:solidFill>
            <a:effectLst/>
            <a:latin typeface="+mn-lt"/>
            <a:ea typeface="+mn-ea"/>
            <a:cs typeface="+mn-cs"/>
          </a:endParaRPr>
        </a:p>
        <a:p>
          <a:r>
            <a:rPr lang="da-DK" sz="1100" b="0" baseline="0">
              <a:solidFill>
                <a:schemeClr val="dk1"/>
              </a:solidFill>
              <a:effectLst/>
              <a:latin typeface="+mn-lt"/>
              <a:ea typeface="+mn-ea"/>
              <a:cs typeface="+mn-cs"/>
            </a:rPr>
            <a:t>Brug regnefunktion til OH omkostninger. Hvis du for eksempel er en virksomhed med 30% i OH omkostninger, kan du bruge formlen </a:t>
          </a:r>
          <a:r>
            <a:rPr lang="da-DK" sz="1100" b="1" baseline="0">
              <a:solidFill>
                <a:schemeClr val="dk1"/>
              </a:solidFill>
              <a:effectLst/>
              <a:latin typeface="+mn-lt"/>
              <a:ea typeface="+mn-ea"/>
              <a:cs typeface="+mn-cs"/>
            </a:rPr>
            <a:t>"=0,3 x lønomkostninger". </a:t>
          </a:r>
          <a:r>
            <a:rPr lang="da-DK" sz="1100" b="0" baseline="0">
              <a:solidFill>
                <a:schemeClr val="dk1"/>
              </a:solidFill>
              <a:effectLst/>
              <a:latin typeface="+mn-lt"/>
              <a:ea typeface="+mn-ea"/>
              <a:cs typeface="+mn-cs"/>
            </a:rPr>
            <a:t>Hvis du i OH feltet (E31) indsætter celle ID som sum af løn (eksempelvis: =0,3*E23) får du et dynamisk budget, som selv regner OH, selvom du ændrer lønposten. Hvis du søger som offentlig- eller privat forsknings- og videnformidlingsinstitution, kan der medregnes OH for op til 44 % af aktivitetens samlede budget. Brug eksempelvis formlen </a:t>
          </a:r>
          <a:r>
            <a:rPr lang="da-DK" sz="1100" b="1" baseline="0">
              <a:solidFill>
                <a:schemeClr val="dk1"/>
              </a:solidFill>
              <a:effectLst/>
              <a:latin typeface="+mn-lt"/>
              <a:ea typeface="+mn-ea"/>
              <a:cs typeface="+mn-cs"/>
            </a:rPr>
            <a:t>"0,44 x I alt uden OH"</a:t>
          </a:r>
          <a:r>
            <a:rPr lang="da-DK" sz="1100" b="0" baseline="0">
              <a:solidFill>
                <a:schemeClr val="dk1"/>
              </a:solidFill>
              <a:effectLst/>
              <a:latin typeface="+mn-lt"/>
              <a:ea typeface="+mn-ea"/>
              <a:cs typeface="+mn-cs"/>
            </a:rPr>
            <a:t> Dette kan skrives i OH feltet (E31) som =0,44*E30.</a:t>
          </a:r>
          <a:endParaRPr lang="da-DK" sz="10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264583</xdr:colOff>
      <xdr:row>4</xdr:row>
      <xdr:rowOff>9525</xdr:rowOff>
    </xdr:from>
    <xdr:to>
      <xdr:col>37</xdr:col>
      <xdr:colOff>52916</xdr:colOff>
      <xdr:row>38</xdr:row>
      <xdr:rowOff>1</xdr:rowOff>
    </xdr:to>
    <xdr:sp macro="" textlink="">
      <xdr:nvSpPr>
        <xdr:cNvPr id="2" name="Tekstboks 1">
          <a:extLst>
            <a:ext uri="{FF2B5EF4-FFF2-40B4-BE49-F238E27FC236}">
              <a16:creationId xmlns:a16="http://schemas.microsoft.com/office/drawing/2014/main" id="{00000000-0008-0000-0300-000002000000}"/>
            </a:ext>
          </a:extLst>
        </xdr:cNvPr>
        <xdr:cNvSpPr txBox="1"/>
      </xdr:nvSpPr>
      <xdr:spPr>
        <a:xfrm>
          <a:off x="26892250" y="1448858"/>
          <a:ext cx="3725333" cy="6467476"/>
        </a:xfrm>
        <a:prstGeom prst="rect">
          <a:avLst/>
        </a:prstGeom>
        <a:solidFill>
          <a:srgbClr val="FFFF00"/>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a-DK" sz="1200" b="1" i="0" u="none" strike="noStrike" kern="0" cap="none" spc="0" normalizeH="0" baseline="0" noProof="0">
              <a:ln>
                <a:noFill/>
              </a:ln>
              <a:solidFill>
                <a:prstClr val="black"/>
              </a:solidFill>
              <a:effectLst/>
              <a:uLnTx/>
              <a:uFillTx/>
              <a:latin typeface="+mn-lt"/>
              <a:ea typeface="+mn-ea"/>
              <a:cs typeface="Arial" pitchFamily="34" charset="0"/>
            </a:rPr>
            <a:t>Vejledning til udfyldelse af gantt-diagram</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prstClr val="black"/>
              </a:solidFill>
              <a:effectLst/>
              <a:uLnTx/>
              <a:uFillTx/>
              <a:latin typeface="+mn-lt"/>
              <a:ea typeface="+mn-ea"/>
              <a:cs typeface="Arial" pitchFamily="34" charset="0"/>
            </a:rPr>
            <a:t>På faneblad 4 ses et eksempel på et gantt-diagram. Du er velkommen til at bruge et andet format/layout, blot det sikres at følgende obligatoriske oplysninger, som skal fremgå af diagrammet, også er indeholdt i det medsendte diagram. De obligatoriske oplysninger er:</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10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prstClr val="black"/>
              </a:solidFill>
              <a:effectLst/>
              <a:uLnTx/>
              <a:uFillTx/>
              <a:latin typeface="+mn-lt"/>
              <a:ea typeface="+mn-ea"/>
              <a:cs typeface="Arial" pitchFamily="34" charset="0"/>
            </a:rPr>
            <a:t>- Involverede projektdeltagere for hver arbejdspakke samt angivelse af tidsforløbet for arbejdspakken</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prstClr val="black"/>
              </a:solidFill>
              <a:effectLst/>
              <a:uLnTx/>
              <a:uFillTx/>
              <a:latin typeface="+mn-lt"/>
              <a:ea typeface="+mn-ea"/>
              <a:cs typeface="Arial" pitchFamily="34" charset="0"/>
            </a:rPr>
            <a:t>- Samlet antal timer for hver arbejdspakke</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prstClr val="black"/>
              </a:solidFill>
              <a:effectLst/>
              <a:uLnTx/>
              <a:uFillTx/>
              <a:latin typeface="+mn-lt"/>
              <a:ea typeface="+mn-ea"/>
              <a:cs typeface="Arial" pitchFamily="34" charset="0"/>
            </a:rPr>
            <a:t>- Samlet budget for hver arbejdspakke</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prstClr val="black"/>
              </a:solidFill>
              <a:effectLst/>
              <a:uLnTx/>
              <a:uFillTx/>
              <a:latin typeface="+mn-lt"/>
              <a:ea typeface="+mn-ea"/>
              <a:cs typeface="Arial" pitchFamily="34" charset="0"/>
            </a:rPr>
            <a:t>- Totalt budget</a:t>
          </a:r>
        </a:p>
        <a:p>
          <a:pPr marL="0" marR="0" lvl="0" indent="0" defTabSz="914400" eaLnBrk="1" fontAlgn="auto" latinLnBrk="0" hangingPunct="1">
            <a:lnSpc>
              <a:spcPts val="1200"/>
            </a:lnSpc>
            <a:spcBef>
              <a:spcPts val="0"/>
            </a:spcBef>
            <a:spcAft>
              <a:spcPts val="0"/>
            </a:spcAft>
            <a:buClrTx/>
            <a:buSzTx/>
            <a:buFontTx/>
            <a:buNone/>
            <a:tabLst/>
            <a:defRPr/>
          </a:pPr>
          <a:r>
            <a:rPr kumimoji="0" lang="da-DK" sz="1100" b="0" i="0" u="none" strike="noStrike" kern="0" cap="none" spc="0" normalizeH="0" baseline="0" noProof="0">
              <a:ln>
                <a:noFill/>
              </a:ln>
              <a:solidFill>
                <a:prstClr val="black"/>
              </a:solidFill>
              <a:effectLst/>
              <a:uLnTx/>
              <a:uFillTx/>
              <a:latin typeface="+mn-lt"/>
              <a:ea typeface="+mn-ea"/>
              <a:cs typeface="Arial" pitchFamily="34" charset="0"/>
            </a:rPr>
            <a:t>- Milepæle i hver arbejdspakke.</a:t>
          </a:r>
        </a:p>
        <a:p>
          <a:pPr marL="0" marR="0" lvl="0" indent="0" defTabSz="914400" eaLnBrk="1" fontAlgn="auto" latinLnBrk="0" hangingPunct="1">
            <a:lnSpc>
              <a:spcPts val="1400"/>
            </a:lnSpc>
            <a:spcBef>
              <a:spcPts val="0"/>
            </a:spcBef>
            <a:spcAft>
              <a:spcPts val="0"/>
            </a:spcAft>
            <a:buClrTx/>
            <a:buSzTx/>
            <a:buFontTx/>
            <a:buNone/>
            <a:tabLst/>
            <a:defRPr/>
          </a:pPr>
          <a:endParaRPr kumimoji="0" lang="da-DK" sz="1200" b="1"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ts val="1400"/>
            </a:lnSpc>
            <a:spcBef>
              <a:spcPts val="0"/>
            </a:spcBef>
            <a:spcAft>
              <a:spcPts val="0"/>
            </a:spcAft>
            <a:buClrTx/>
            <a:buSzTx/>
            <a:buFontTx/>
            <a:buNone/>
            <a:tabLst/>
            <a:defRPr/>
          </a:pPr>
          <a:r>
            <a:rPr kumimoji="0" lang="da-DK" sz="1200" b="1" i="0" u="none" strike="noStrike" kern="0" cap="none" spc="0" normalizeH="0" baseline="0" noProof="0">
              <a:ln>
                <a:noFill/>
              </a:ln>
              <a:solidFill>
                <a:prstClr val="black"/>
              </a:solidFill>
              <a:effectLst/>
              <a:uLnTx/>
              <a:uFillTx/>
              <a:latin typeface="+mn-lt"/>
              <a:ea typeface="+mn-ea"/>
              <a:cs typeface="Arial" pitchFamily="34" charset="0"/>
            </a:rPr>
            <a:t>Ordforklaring:</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sng" strike="noStrike" kern="0" cap="none" spc="0" normalizeH="0" baseline="0" noProof="0">
              <a:ln>
                <a:noFill/>
              </a:ln>
              <a:solidFill>
                <a:prstClr val="black"/>
              </a:solidFill>
              <a:effectLst/>
              <a:uLnTx/>
              <a:uFillTx/>
              <a:latin typeface="+mn-lt"/>
              <a:ea typeface="+mn-ea"/>
              <a:cs typeface="+mn-cs"/>
            </a:rPr>
            <a:t>Milepæl = delmål</a:t>
          </a:r>
          <a:endParaRPr kumimoji="0" lang="da-DK"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prstClr val="black"/>
              </a:solidFill>
              <a:effectLst/>
              <a:uLnTx/>
              <a:uFillTx/>
              <a:latin typeface="+mn-lt"/>
              <a:ea typeface="+mn-ea"/>
              <a:cs typeface="+mn-cs"/>
            </a:rPr>
            <a:t>En milepæl er en planlagt begivenhed, der signalerer en vigtigt beslutning, resultat eller færdiggørelsen af ​​en levering i et projekt. Milepæle kan bruges som projekt-checkpoints for at validere, hvordan projektet skrider frem. En milepæl er således ikke kun et udtryk for, hvor langt man er nået i et projekt, men indikerer således også, i hvilken retning projektet skal køre efter nået milepæl. Milepæle skal anføres og markeres med kryds i gantt-diagrammet</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100" b="0" i="0" u="sng"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ts val="1200"/>
            </a:lnSpc>
            <a:spcBef>
              <a:spcPts val="0"/>
            </a:spcBef>
            <a:spcAft>
              <a:spcPts val="0"/>
            </a:spcAft>
            <a:buClrTx/>
            <a:buSzTx/>
            <a:buFontTx/>
            <a:buNone/>
            <a:tabLst/>
            <a:defRPr/>
          </a:pPr>
          <a:r>
            <a:rPr kumimoji="0" lang="da-DK" sz="1100" b="0" i="0" u="sng" strike="noStrike" kern="0" cap="none" spc="0" normalizeH="0" baseline="0" noProof="0">
              <a:ln>
                <a:noFill/>
              </a:ln>
              <a:solidFill>
                <a:prstClr val="black"/>
              </a:solidFill>
              <a:effectLst/>
              <a:uLnTx/>
              <a:uFillTx/>
              <a:latin typeface="+mn-lt"/>
              <a:ea typeface="+mn-ea"/>
              <a:cs typeface="Arial" pitchFamily="34" charset="0"/>
            </a:rPr>
            <a:t>Antal timer</a:t>
          </a:r>
          <a:r>
            <a:rPr kumimoji="0" lang="da-DK" sz="1100" b="0" i="0" u="none" strike="noStrike" kern="0" cap="none" spc="0" normalizeH="0" baseline="0" noProof="0">
              <a:ln>
                <a:noFill/>
              </a:ln>
              <a:solidFill>
                <a:prstClr val="black"/>
              </a:solidFill>
              <a:effectLst/>
              <a:uLnTx/>
              <a:uFillTx/>
              <a:latin typeface="+mn-lt"/>
              <a:ea typeface="+mn-ea"/>
              <a:cs typeface="Arial" pitchFamily="34" charset="0"/>
            </a:rPr>
            <a:t>: Der skal angives et samlet antal timer for hver arbejdspakke. Det er frivilligt, om det angives for hvert enkelt delelement i arbejdspakken. Projektets totale timetal skal desuden angives og skal stemme overens med antallet af timer angivet i projektets totalbudget i fanebladet "Samlet budgetoversigt". </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10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ts val="1100"/>
            </a:lnSpc>
            <a:spcBef>
              <a:spcPts val="0"/>
            </a:spcBef>
            <a:spcAft>
              <a:spcPts val="0"/>
            </a:spcAft>
            <a:buClrTx/>
            <a:buSzTx/>
            <a:buFontTx/>
            <a:buNone/>
            <a:tabLst/>
            <a:defRPr/>
          </a:pPr>
          <a:r>
            <a:rPr kumimoji="0" lang="da-DK" sz="1100" b="0" i="0" u="sng" strike="noStrike" kern="0" cap="none" spc="0" normalizeH="0" baseline="0" noProof="0">
              <a:ln>
                <a:noFill/>
              </a:ln>
              <a:solidFill>
                <a:prstClr val="black"/>
              </a:solidFill>
              <a:effectLst/>
              <a:uLnTx/>
              <a:uFillTx/>
              <a:latin typeface="+mn-lt"/>
              <a:ea typeface="+mn-ea"/>
              <a:cs typeface="Arial" pitchFamily="34" charset="0"/>
            </a:rPr>
            <a:t>AP budget</a:t>
          </a:r>
          <a:r>
            <a:rPr kumimoji="0" lang="da-DK" sz="1100" b="0" i="0" u="none" strike="noStrike" kern="0" cap="none" spc="0" normalizeH="0" baseline="0" noProof="0">
              <a:ln>
                <a:noFill/>
              </a:ln>
              <a:solidFill>
                <a:prstClr val="black"/>
              </a:solidFill>
              <a:effectLst/>
              <a:uLnTx/>
              <a:uFillTx/>
              <a:latin typeface="+mn-lt"/>
              <a:ea typeface="+mn-ea"/>
              <a:cs typeface="Arial" pitchFamily="34" charset="0"/>
            </a:rPr>
            <a:t>:  Der skal angives et samlet budget for hver arbejdspakke. Det er frivilligt, om det angives for hvert enkelt delelement i arbejdspakken. Projektets totale budget skal desuden angives</a:t>
          </a:r>
          <a:r>
            <a:rPr lang="da-DK" sz="1100" b="0" i="0" baseline="0">
              <a:solidFill>
                <a:schemeClr val="dk1"/>
              </a:solidFill>
              <a:effectLst/>
              <a:latin typeface="+mn-lt"/>
              <a:ea typeface="+mn-ea"/>
              <a:cs typeface="+mn-cs"/>
            </a:rPr>
            <a:t> og skal stemme overens med beløbet angivet i projektets totalbudget i fanebladet "Samlet budgetoversigt. </a:t>
          </a:r>
          <a:endParaRPr lang="da-DK">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784488</xdr:colOff>
      <xdr:row>5</xdr:row>
      <xdr:rowOff>25400</xdr:rowOff>
    </xdr:from>
    <xdr:to>
      <xdr:col>12</xdr:col>
      <xdr:colOff>260084</xdr:colOff>
      <xdr:row>14</xdr:row>
      <xdr:rowOff>179916</xdr:rowOff>
    </xdr:to>
    <xdr:sp macro="" textlink="">
      <xdr:nvSpPr>
        <xdr:cNvPr id="55" name="Tekstfelt 54">
          <a:extLst>
            <a:ext uri="{FF2B5EF4-FFF2-40B4-BE49-F238E27FC236}">
              <a16:creationId xmlns:a16="http://schemas.microsoft.com/office/drawing/2014/main" id="{00000000-0008-0000-0400-000037000000}"/>
            </a:ext>
          </a:extLst>
        </xdr:cNvPr>
        <xdr:cNvSpPr txBox="1"/>
      </xdr:nvSpPr>
      <xdr:spPr>
        <a:xfrm>
          <a:off x="13484488" y="999067"/>
          <a:ext cx="4957763" cy="190076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da-DK" sz="1100" b="1" u="sng" baseline="0">
              <a:solidFill>
                <a:schemeClr val="dk1"/>
              </a:solidFill>
              <a:effectLst/>
              <a:latin typeface="+mn-lt"/>
              <a:ea typeface="+mn-ea"/>
              <a:cs typeface="+mn-cs"/>
            </a:rPr>
            <a:t>Gode råd vedrørende Overhead</a:t>
          </a:r>
        </a:p>
        <a:p>
          <a:endParaRPr lang="da-DK" sz="1000">
            <a:effectLst/>
          </a:endParaRPr>
        </a:p>
        <a:p>
          <a:r>
            <a:rPr lang="da-DK" sz="1100" b="0" baseline="0">
              <a:solidFill>
                <a:schemeClr val="dk1"/>
              </a:solidFill>
              <a:effectLst/>
              <a:latin typeface="+mn-lt"/>
              <a:ea typeface="+mn-ea"/>
              <a:cs typeface="+mn-cs"/>
            </a:rPr>
            <a:t>Brug regnefunktion til OH omkostninger. Hvis du for eksempel er en virksomhed med 30% i OH omkostninger, kan du bruge formlen </a:t>
          </a:r>
          <a:r>
            <a:rPr lang="da-DK" sz="1100" b="1" baseline="0">
              <a:solidFill>
                <a:schemeClr val="dk1"/>
              </a:solidFill>
              <a:effectLst/>
              <a:latin typeface="+mn-lt"/>
              <a:ea typeface="+mn-ea"/>
              <a:cs typeface="+mn-cs"/>
            </a:rPr>
            <a:t>"=0,3 x lønomkostninger". </a:t>
          </a:r>
          <a:r>
            <a:rPr lang="da-DK" sz="1100" b="0" baseline="0">
              <a:solidFill>
                <a:schemeClr val="dk1"/>
              </a:solidFill>
              <a:effectLst/>
              <a:latin typeface="+mn-lt"/>
              <a:ea typeface="+mn-ea"/>
              <a:cs typeface="+mn-cs"/>
            </a:rPr>
            <a:t>Hvis du i OH feltet (E31) indsætter celle ID som sum af løn (eksempelvis: =0,3*E23) får du et dynamisk budget, som selv regner OH, selvom du ændrer lønposten. Hvis du søger som offentlig- eller privat forsknings- og videnformidlingsinstitution, kan der medregnes OH for op til 44 % af aktivitetens samlede budget. Brug eksempelvis formlen </a:t>
          </a:r>
          <a:r>
            <a:rPr lang="da-DK" sz="1100" b="1" baseline="0">
              <a:solidFill>
                <a:schemeClr val="dk1"/>
              </a:solidFill>
              <a:effectLst/>
              <a:latin typeface="+mn-lt"/>
              <a:ea typeface="+mn-ea"/>
              <a:cs typeface="+mn-cs"/>
            </a:rPr>
            <a:t>"0,44 x I alt uden OH"</a:t>
          </a:r>
          <a:r>
            <a:rPr lang="da-DK" sz="1100" b="0" baseline="0">
              <a:solidFill>
                <a:schemeClr val="dk1"/>
              </a:solidFill>
              <a:effectLst/>
              <a:latin typeface="+mn-lt"/>
              <a:ea typeface="+mn-ea"/>
              <a:cs typeface="+mn-cs"/>
            </a:rPr>
            <a:t> Dette kan skrives i OH feltet (E31) som =0,44*E30.</a:t>
          </a:r>
          <a:endParaRPr lang="da-DK" sz="1000">
            <a:effectLst/>
          </a:endParaRPr>
        </a:p>
      </xdr:txBody>
    </xdr:sp>
    <xdr:clientData/>
  </xdr:twoCellAnchor>
  <xdr:twoCellAnchor>
    <xdr:from>
      <xdr:col>7</xdr:col>
      <xdr:colOff>137583</xdr:colOff>
      <xdr:row>63</xdr:row>
      <xdr:rowOff>74084</xdr:rowOff>
    </xdr:from>
    <xdr:to>
      <xdr:col>8</xdr:col>
      <xdr:colOff>948533</xdr:colOff>
      <xdr:row>65</xdr:row>
      <xdr:rowOff>186268</xdr:rowOff>
    </xdr:to>
    <xdr:sp macro="" textlink="">
      <xdr:nvSpPr>
        <xdr:cNvPr id="75" name="Stregbilledforklaring 1 4">
          <a:extLst>
            <a:ext uri="{FF2B5EF4-FFF2-40B4-BE49-F238E27FC236}">
              <a16:creationId xmlns:a16="http://schemas.microsoft.com/office/drawing/2014/main" id="{00000000-0008-0000-0400-00004B000000}"/>
            </a:ext>
          </a:extLst>
        </xdr:cNvPr>
        <xdr:cNvSpPr/>
      </xdr:nvSpPr>
      <xdr:spPr>
        <a:xfrm>
          <a:off x="12837583" y="12710584"/>
          <a:ext cx="3065200" cy="493184"/>
        </a:xfrm>
        <a:prstGeom prst="borderCallout1">
          <a:avLst>
            <a:gd name="adj1" fmla="val 48805"/>
            <a:gd name="adj2" fmla="val -171"/>
            <a:gd name="adj3" fmla="val 44029"/>
            <a:gd name="adj4" fmla="val -53642"/>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7</xdr:col>
      <xdr:colOff>137585</xdr:colOff>
      <xdr:row>63</xdr:row>
      <xdr:rowOff>74084</xdr:rowOff>
    </xdr:from>
    <xdr:to>
      <xdr:col>8</xdr:col>
      <xdr:colOff>936627</xdr:colOff>
      <xdr:row>65</xdr:row>
      <xdr:rowOff>59268</xdr:rowOff>
    </xdr:to>
    <xdr:sp macro="" textlink="">
      <xdr:nvSpPr>
        <xdr:cNvPr id="76" name="Tekstfelt 75">
          <a:extLst>
            <a:ext uri="{FF2B5EF4-FFF2-40B4-BE49-F238E27FC236}">
              <a16:creationId xmlns:a16="http://schemas.microsoft.com/office/drawing/2014/main" id="{00000000-0008-0000-0400-00004C000000}"/>
            </a:ext>
          </a:extLst>
        </xdr:cNvPr>
        <xdr:cNvSpPr txBox="1"/>
      </xdr:nvSpPr>
      <xdr:spPr>
        <a:xfrm>
          <a:off x="12837585" y="12710584"/>
          <a:ext cx="3053292" cy="36618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a-DK" sz="800" b="0" i="0" u="none" strike="noStrike" kern="0" cap="none" spc="0" normalizeH="0" baseline="0" noProof="0">
              <a:ln>
                <a:noFill/>
              </a:ln>
              <a:solidFill>
                <a:prstClr val="black"/>
              </a:solidFill>
              <a:effectLst/>
              <a:uLnTx/>
              <a:uFillTx/>
              <a:latin typeface="+mn-lt"/>
              <a:ea typeface="+mn-ea"/>
              <a:cs typeface="+mn-cs"/>
            </a:rPr>
            <a:t>Projekt form vælges kun en gang ved hovedansøger. Derefter vil alle delbudgetter have ens projekt form.</a:t>
          </a:r>
          <a:endParaRPr kumimoji="0" lang="da-DK" sz="800" b="1" i="0" u="sng" strike="noStrike" kern="0" cap="none" spc="0" normalizeH="0" baseline="0" noProof="0">
            <a:ln>
              <a:noFill/>
            </a:ln>
            <a:solidFill>
              <a:prstClr val="black"/>
            </a:solidFill>
            <a:effectLst/>
            <a:uLnTx/>
            <a:uFillTx/>
            <a:latin typeface="+mn-lt"/>
            <a:ea typeface="+mn-ea"/>
            <a:cs typeface="+mn-cs"/>
          </a:endParaRPr>
        </a:p>
      </xdr:txBody>
    </xdr:sp>
    <xdr:clientData/>
  </xdr:twoCellAnchor>
  <xdr:twoCellAnchor>
    <xdr:from>
      <xdr:col>6</xdr:col>
      <xdr:colOff>762001</xdr:colOff>
      <xdr:row>36</xdr:row>
      <xdr:rowOff>370416</xdr:rowOff>
    </xdr:from>
    <xdr:to>
      <xdr:col>8</xdr:col>
      <xdr:colOff>313534</xdr:colOff>
      <xdr:row>41</xdr:row>
      <xdr:rowOff>142875</xdr:rowOff>
    </xdr:to>
    <xdr:sp macro="" textlink="">
      <xdr:nvSpPr>
        <xdr:cNvPr id="79" name="Stregbilledforklaring 1 4">
          <a:extLst>
            <a:ext uri="{FF2B5EF4-FFF2-40B4-BE49-F238E27FC236}">
              <a16:creationId xmlns:a16="http://schemas.microsoft.com/office/drawing/2014/main" id="{00000000-0008-0000-0400-00004F000000}"/>
            </a:ext>
          </a:extLst>
        </xdr:cNvPr>
        <xdr:cNvSpPr/>
      </xdr:nvSpPr>
      <xdr:spPr>
        <a:xfrm>
          <a:off x="12202584" y="7249583"/>
          <a:ext cx="3065200" cy="915459"/>
        </a:xfrm>
        <a:prstGeom prst="borderCallout1">
          <a:avLst>
            <a:gd name="adj1" fmla="val 48805"/>
            <a:gd name="adj2" fmla="val -171"/>
            <a:gd name="adj3" fmla="val 30156"/>
            <a:gd name="adj4" fmla="val -24294"/>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6</xdr:col>
      <xdr:colOff>762002</xdr:colOff>
      <xdr:row>36</xdr:row>
      <xdr:rowOff>370416</xdr:rowOff>
    </xdr:from>
    <xdr:to>
      <xdr:col>9</xdr:col>
      <xdr:colOff>54427</xdr:colOff>
      <xdr:row>44</xdr:row>
      <xdr:rowOff>149679</xdr:rowOff>
    </xdr:to>
    <xdr:sp macro="" textlink="">
      <xdr:nvSpPr>
        <xdr:cNvPr id="80" name="Tekstfelt 79">
          <a:extLst>
            <a:ext uri="{FF2B5EF4-FFF2-40B4-BE49-F238E27FC236}">
              <a16:creationId xmlns:a16="http://schemas.microsoft.com/office/drawing/2014/main" id="{00000000-0008-0000-0400-000050000000}"/>
            </a:ext>
          </a:extLst>
        </xdr:cNvPr>
        <xdr:cNvSpPr txBox="1"/>
      </xdr:nvSpPr>
      <xdr:spPr>
        <a:xfrm>
          <a:off x="12205609" y="7731880"/>
          <a:ext cx="3837211" cy="169787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prstClr val="black"/>
              </a:solidFill>
              <a:effectLst/>
              <a:uLnTx/>
              <a:uFillTx/>
              <a:latin typeface="+mn-lt"/>
              <a:ea typeface="+mn-ea"/>
              <a:cs typeface="+mn-cs"/>
            </a:rPr>
            <a:t>Her ses den beregnede tilskudssats og OH sats. For </a:t>
          </a:r>
          <a:r>
            <a:rPr kumimoji="0" lang="da-DK" sz="1100" b="1" i="0" u="sng" strike="noStrike" kern="0" cap="none" spc="0" normalizeH="0" baseline="0" noProof="0">
              <a:ln>
                <a:noFill/>
              </a:ln>
              <a:solidFill>
                <a:prstClr val="black"/>
              </a:solidFill>
              <a:effectLst/>
              <a:uLnTx/>
              <a:uFillTx/>
              <a:latin typeface="+mn-lt"/>
              <a:ea typeface="+mn-ea"/>
              <a:cs typeface="+mn-cs"/>
            </a:rPr>
            <a:t>virksomheder</a:t>
          </a:r>
          <a:r>
            <a:rPr kumimoji="0" lang="da-DK" sz="1100" b="0" i="0" u="none" strike="noStrike" kern="0" cap="none" spc="0" normalizeH="0" baseline="0" noProof="0">
              <a:ln>
                <a:noFill/>
              </a:ln>
              <a:solidFill>
                <a:prstClr val="black"/>
              </a:solidFill>
              <a:effectLst/>
              <a:uLnTx/>
              <a:uFillTx/>
              <a:latin typeface="+mn-lt"/>
              <a:ea typeface="+mn-ea"/>
              <a:cs typeface="+mn-cs"/>
            </a:rPr>
            <a:t> kan der søges OH af summen af lønomkostninger. Der kan OH udgøre op til 18% af summen (udokumenteret) og op til 30% af summen (dokumenteret). For </a:t>
          </a:r>
          <a:r>
            <a:rPr kumimoji="0" lang="da-DK" sz="1100" b="1" i="0" u="sng" strike="noStrike" kern="0" cap="none" spc="0" normalizeH="0" baseline="0" noProof="0">
              <a:ln>
                <a:noFill/>
              </a:ln>
              <a:solidFill>
                <a:prstClr val="black"/>
              </a:solidFill>
              <a:effectLst/>
              <a:uLnTx/>
              <a:uFillTx/>
              <a:latin typeface="+mn-lt"/>
              <a:ea typeface="+mn-ea"/>
              <a:cs typeface="+mn-cs"/>
            </a:rPr>
            <a:t>Forsknings- og vidensformidlingsinstitutioner</a:t>
          </a:r>
          <a:r>
            <a:rPr kumimoji="0" lang="da-DK" sz="1100" b="0" i="0" u="none" strike="noStrike" kern="0" cap="none" spc="0" normalizeH="0" baseline="0" noProof="0">
              <a:ln>
                <a:noFill/>
              </a:ln>
              <a:solidFill>
                <a:prstClr val="black"/>
              </a:solidFill>
              <a:effectLst/>
              <a:uLnTx/>
              <a:uFillTx/>
              <a:latin typeface="+mn-lt"/>
              <a:ea typeface="+mn-ea"/>
              <a:cs typeface="+mn-cs"/>
            </a:rPr>
            <a:t> kan OH maksimalt udgøre 44% af summen af alle omkostninger. Vær opmærksomme på om </a:t>
          </a:r>
          <a:r>
            <a:rPr kumimoji="0" lang="da-DK" sz="1100" b="0" i="0" u="none" strike="noStrike" kern="0" cap="none" spc="0" normalizeH="0" baseline="0" noProof="0">
              <a:ln>
                <a:noFill/>
              </a:ln>
              <a:solidFill>
                <a:sysClr val="windowText" lastClr="000000"/>
              </a:solidFill>
              <a:effectLst/>
              <a:uLnTx/>
              <a:uFillTx/>
              <a:latin typeface="+mn-lt"/>
              <a:ea typeface="+mn-ea"/>
              <a:cs typeface="+mn-cs"/>
            </a:rPr>
            <a:t>I har søgt for meget i OH.</a:t>
          </a:r>
          <a:endParaRPr kumimoji="0" lang="da-DK" sz="1100" b="1" i="0" u="sng" strike="noStrike" kern="0" cap="none" spc="0" normalizeH="0" baseline="0" noProof="0">
            <a:ln>
              <a:noFill/>
            </a:ln>
            <a:solidFill>
              <a:prstClr val="black"/>
            </a:solidFill>
            <a:effectLst/>
            <a:uLnTx/>
            <a:uFillTx/>
            <a:latin typeface="+mn-lt"/>
            <a:ea typeface="+mn-ea"/>
            <a:cs typeface="+mn-cs"/>
          </a:endParaRPr>
        </a:p>
      </xdr:txBody>
    </xdr:sp>
    <xdr:clientData/>
  </xdr:twoCellAnchor>
  <xdr:twoCellAnchor>
    <xdr:from>
      <xdr:col>5</xdr:col>
      <xdr:colOff>1502832</xdr:colOff>
      <xdr:row>18</xdr:row>
      <xdr:rowOff>137583</xdr:rowOff>
    </xdr:from>
    <xdr:to>
      <xdr:col>6</xdr:col>
      <xdr:colOff>579437</xdr:colOff>
      <xdr:row>24</xdr:row>
      <xdr:rowOff>119063</xdr:rowOff>
    </xdr:to>
    <xdr:cxnSp macro="">
      <xdr:nvCxnSpPr>
        <xdr:cNvPr id="81" name="Lige forbindelse 80">
          <a:extLst>
            <a:ext uri="{FF2B5EF4-FFF2-40B4-BE49-F238E27FC236}">
              <a16:creationId xmlns:a16="http://schemas.microsoft.com/office/drawing/2014/main" id="{00000000-0008-0000-0400-000051000000}"/>
            </a:ext>
          </a:extLst>
        </xdr:cNvPr>
        <xdr:cNvCxnSpPr>
          <a:endCxn id="19" idx="1"/>
        </xdr:cNvCxnSpPr>
      </xdr:nvCxnSpPr>
      <xdr:spPr>
        <a:xfrm>
          <a:off x="11250082" y="3423708"/>
          <a:ext cx="751418" cy="1434043"/>
        </a:xfrm>
        <a:prstGeom prst="line">
          <a:avLst/>
        </a:prstGeom>
        <a:ln>
          <a:solidFill>
            <a:srgbClr val="FF0000"/>
          </a:solidFill>
        </a:ln>
      </xdr:spPr>
      <xdr:style>
        <a:lnRef idx="2">
          <a:schemeClr val="dk1"/>
        </a:lnRef>
        <a:fillRef idx="0">
          <a:schemeClr val="dk1"/>
        </a:fillRef>
        <a:effectRef idx="1">
          <a:schemeClr val="dk1"/>
        </a:effectRef>
        <a:fontRef idx="minor">
          <a:schemeClr val="tx1"/>
        </a:fontRef>
      </xdr:style>
    </xdr:cxnSp>
    <xdr:clientData/>
  </xdr:twoCellAnchor>
  <xdr:twoCellAnchor>
    <xdr:from>
      <xdr:col>2</xdr:col>
      <xdr:colOff>2307164</xdr:colOff>
      <xdr:row>59</xdr:row>
      <xdr:rowOff>243418</xdr:rowOff>
    </xdr:from>
    <xdr:to>
      <xdr:col>3</xdr:col>
      <xdr:colOff>2099735</xdr:colOff>
      <xdr:row>62</xdr:row>
      <xdr:rowOff>52918</xdr:rowOff>
    </xdr:to>
    <xdr:sp macro="" textlink="">
      <xdr:nvSpPr>
        <xdr:cNvPr id="82" name="Stregbilledforklaring 1 13">
          <a:extLst>
            <a:ext uri="{FF2B5EF4-FFF2-40B4-BE49-F238E27FC236}">
              <a16:creationId xmlns:a16="http://schemas.microsoft.com/office/drawing/2014/main" id="{00000000-0008-0000-0400-000052000000}"/>
            </a:ext>
          </a:extLst>
        </xdr:cNvPr>
        <xdr:cNvSpPr/>
      </xdr:nvSpPr>
      <xdr:spPr>
        <a:xfrm rot="5400000">
          <a:off x="6219825" y="11623674"/>
          <a:ext cx="571500" cy="2131487"/>
        </a:xfrm>
        <a:prstGeom prst="borderCallout1">
          <a:avLst>
            <a:gd name="adj1" fmla="val 100291"/>
            <a:gd name="adj2" fmla="val 61781"/>
            <a:gd name="adj3" fmla="val 135592"/>
            <a:gd name="adj4" fmla="val -111490"/>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3</xdr:col>
      <xdr:colOff>24345</xdr:colOff>
      <xdr:row>59</xdr:row>
      <xdr:rowOff>275155</xdr:rowOff>
    </xdr:from>
    <xdr:to>
      <xdr:col>3</xdr:col>
      <xdr:colOff>2085981</xdr:colOff>
      <xdr:row>62</xdr:row>
      <xdr:rowOff>169333</xdr:rowOff>
    </xdr:to>
    <xdr:sp macro="" textlink="">
      <xdr:nvSpPr>
        <xdr:cNvPr id="83" name="Tekstfelt 14">
          <a:extLst>
            <a:ext uri="{FF2B5EF4-FFF2-40B4-BE49-F238E27FC236}">
              <a16:creationId xmlns:a16="http://schemas.microsoft.com/office/drawing/2014/main" id="{00000000-0008-0000-0400-000053000000}"/>
            </a:ext>
          </a:extLst>
        </xdr:cNvPr>
        <xdr:cNvSpPr txBox="1"/>
      </xdr:nvSpPr>
      <xdr:spPr>
        <a:xfrm>
          <a:off x="5495928" y="12816405"/>
          <a:ext cx="2061636" cy="6561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900"/>
            <a:t>Hvis du har ekstern</a:t>
          </a:r>
          <a:r>
            <a:rPr lang="da-DK" sz="900" baseline="0"/>
            <a:t>, </a:t>
          </a:r>
          <a:r>
            <a:rPr lang="da-DK" sz="900"/>
            <a:t>privat finansiering</a:t>
          </a:r>
          <a:r>
            <a:rPr lang="da-DK" sz="900" baseline="0"/>
            <a:t> (eksempelvis private fondsmidler) skal du indtaste beløbet her. </a:t>
          </a:r>
          <a:endParaRPr lang="da-DK" sz="900"/>
        </a:p>
      </xdr:txBody>
    </xdr:sp>
    <xdr:clientData/>
  </xdr:twoCellAnchor>
  <xdr:twoCellAnchor>
    <xdr:from>
      <xdr:col>3</xdr:col>
      <xdr:colOff>692595</xdr:colOff>
      <xdr:row>80</xdr:row>
      <xdr:rowOff>110070</xdr:rowOff>
    </xdr:from>
    <xdr:to>
      <xdr:col>4</xdr:col>
      <xdr:colOff>931332</xdr:colOff>
      <xdr:row>83</xdr:row>
      <xdr:rowOff>137588</xdr:rowOff>
    </xdr:to>
    <xdr:sp macro="" textlink="">
      <xdr:nvSpPr>
        <xdr:cNvPr id="84" name="Stregbilledforklaring 1 13">
          <a:extLst>
            <a:ext uri="{FF2B5EF4-FFF2-40B4-BE49-F238E27FC236}">
              <a16:creationId xmlns:a16="http://schemas.microsoft.com/office/drawing/2014/main" id="{00000000-0008-0000-0400-000054000000}"/>
            </a:ext>
          </a:extLst>
        </xdr:cNvPr>
        <xdr:cNvSpPr/>
      </xdr:nvSpPr>
      <xdr:spPr>
        <a:xfrm rot="5400000">
          <a:off x="7058246" y="15800085"/>
          <a:ext cx="789518" cy="2577654"/>
        </a:xfrm>
        <a:prstGeom prst="borderCallout1">
          <a:avLst>
            <a:gd name="adj1" fmla="val 100173"/>
            <a:gd name="adj2" fmla="val 39790"/>
            <a:gd name="adj3" fmla="val 110510"/>
            <a:gd name="adj4" fmla="val -37361"/>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3</xdr:col>
      <xdr:colOff>684842</xdr:colOff>
      <xdr:row>80</xdr:row>
      <xdr:rowOff>134057</xdr:rowOff>
    </xdr:from>
    <xdr:to>
      <xdr:col>4</xdr:col>
      <xdr:colOff>980722</xdr:colOff>
      <xdr:row>84</xdr:row>
      <xdr:rowOff>45863</xdr:rowOff>
    </xdr:to>
    <xdr:sp macro="" textlink="">
      <xdr:nvSpPr>
        <xdr:cNvPr id="85" name="Tekstfelt 14">
          <a:extLst>
            <a:ext uri="{FF2B5EF4-FFF2-40B4-BE49-F238E27FC236}">
              <a16:creationId xmlns:a16="http://schemas.microsoft.com/office/drawing/2014/main" id="{00000000-0008-0000-0400-000055000000}"/>
            </a:ext>
          </a:extLst>
        </xdr:cNvPr>
        <xdr:cNvSpPr txBox="1"/>
      </xdr:nvSpPr>
      <xdr:spPr>
        <a:xfrm>
          <a:off x="6145842" y="16418279"/>
          <a:ext cx="2624213" cy="8008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da-DK" sz="1100">
              <a:solidFill>
                <a:schemeClr val="dk1"/>
              </a:solidFill>
              <a:effectLst/>
              <a:latin typeface="+mn-lt"/>
              <a:ea typeface="+mn-ea"/>
              <a:cs typeface="+mn-cs"/>
            </a:rPr>
            <a:t>Hvis du modtager anden offentlig støtte til finansiering af projektet, vil</a:t>
          </a:r>
          <a:r>
            <a:rPr lang="da-DK" sz="1100" baseline="0">
              <a:solidFill>
                <a:schemeClr val="dk1"/>
              </a:solidFill>
              <a:effectLst/>
              <a:latin typeface="+mn-lt"/>
              <a:ea typeface="+mn-ea"/>
              <a:cs typeface="+mn-cs"/>
            </a:rPr>
            <a:t> Plantefondens</a:t>
          </a:r>
          <a:r>
            <a:rPr lang="da-DK" sz="1100">
              <a:solidFill>
                <a:schemeClr val="dk1"/>
              </a:solidFill>
              <a:effectLst/>
              <a:latin typeface="+mn-lt"/>
              <a:ea typeface="+mn-ea"/>
              <a:cs typeface="+mn-cs"/>
            </a:rPr>
            <a:t> tilskudsandel</a:t>
          </a:r>
          <a:r>
            <a:rPr lang="da-DK" sz="1100" baseline="0">
              <a:solidFill>
                <a:schemeClr val="dk1"/>
              </a:solidFill>
              <a:effectLst/>
              <a:latin typeface="+mn-lt"/>
              <a:ea typeface="+mn-ea"/>
              <a:cs typeface="+mn-cs"/>
            </a:rPr>
            <a:t> reduceres tilsvarende. </a:t>
          </a:r>
          <a:endParaRPr lang="da-DK" sz="900">
            <a:effectLst/>
          </a:endParaRPr>
        </a:p>
        <a:p>
          <a:endParaRPr lang="da-DK" sz="900"/>
        </a:p>
      </xdr:txBody>
    </xdr:sp>
    <xdr:clientData/>
  </xdr:twoCellAnchor>
  <xdr:twoCellAnchor>
    <xdr:from>
      <xdr:col>1</xdr:col>
      <xdr:colOff>1090083</xdr:colOff>
      <xdr:row>78</xdr:row>
      <xdr:rowOff>0</xdr:rowOff>
    </xdr:from>
    <xdr:to>
      <xdr:col>3</xdr:col>
      <xdr:colOff>666750</xdr:colOff>
      <xdr:row>81</xdr:row>
      <xdr:rowOff>311453</xdr:rowOff>
    </xdr:to>
    <xdr:cxnSp macro="">
      <xdr:nvCxnSpPr>
        <xdr:cNvPr id="86" name="Lige forbindelse 85">
          <a:extLst>
            <a:ext uri="{FF2B5EF4-FFF2-40B4-BE49-F238E27FC236}">
              <a16:creationId xmlns:a16="http://schemas.microsoft.com/office/drawing/2014/main" id="{00000000-0008-0000-0400-000056000000}"/>
            </a:ext>
          </a:extLst>
        </xdr:cNvPr>
        <xdr:cNvCxnSpPr/>
      </xdr:nvCxnSpPr>
      <xdr:spPr>
        <a:xfrm>
          <a:off x="2582333" y="16203083"/>
          <a:ext cx="3556000" cy="88295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1224644</xdr:colOff>
      <xdr:row>87</xdr:row>
      <xdr:rowOff>1</xdr:rowOff>
    </xdr:from>
    <xdr:to>
      <xdr:col>3</xdr:col>
      <xdr:colOff>1463382</xdr:colOff>
      <xdr:row>90</xdr:row>
      <xdr:rowOff>9376</xdr:rowOff>
    </xdr:to>
    <xdr:sp macro="" textlink="">
      <xdr:nvSpPr>
        <xdr:cNvPr id="36" name="Stregbilledforklaring 1 13">
          <a:extLst>
            <a:ext uri="{FF2B5EF4-FFF2-40B4-BE49-F238E27FC236}">
              <a16:creationId xmlns:a16="http://schemas.microsoft.com/office/drawing/2014/main" id="{00000000-0008-0000-0400-000024000000}"/>
            </a:ext>
          </a:extLst>
        </xdr:cNvPr>
        <xdr:cNvSpPr/>
      </xdr:nvSpPr>
      <xdr:spPr>
        <a:xfrm rot="5400000">
          <a:off x="5276325" y="16640248"/>
          <a:ext cx="744161" cy="2570095"/>
        </a:xfrm>
        <a:prstGeom prst="borderCallout1">
          <a:avLst>
            <a:gd name="adj1" fmla="val 100173"/>
            <a:gd name="adj2" fmla="val 39790"/>
            <a:gd name="adj3" fmla="val 157101"/>
            <a:gd name="adj4" fmla="val -3229"/>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2</xdr:col>
      <xdr:colOff>1206501</xdr:colOff>
      <xdr:row>87</xdr:row>
      <xdr:rowOff>27215</xdr:rowOff>
    </xdr:from>
    <xdr:to>
      <xdr:col>3</xdr:col>
      <xdr:colOff>1502382</xdr:colOff>
      <xdr:row>90</xdr:row>
      <xdr:rowOff>102307</xdr:rowOff>
    </xdr:to>
    <xdr:sp macro="" textlink="">
      <xdr:nvSpPr>
        <xdr:cNvPr id="35" name="Tekstfelt 14">
          <a:extLst>
            <a:ext uri="{FF2B5EF4-FFF2-40B4-BE49-F238E27FC236}">
              <a16:creationId xmlns:a16="http://schemas.microsoft.com/office/drawing/2014/main" id="{00000000-0008-0000-0400-000023000000}"/>
            </a:ext>
          </a:extLst>
        </xdr:cNvPr>
        <xdr:cNvSpPr txBox="1"/>
      </xdr:nvSpPr>
      <xdr:spPr>
        <a:xfrm>
          <a:off x="4345215" y="17580429"/>
          <a:ext cx="2627238" cy="8098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da-DK" sz="1100">
              <a:solidFill>
                <a:schemeClr val="dk1"/>
              </a:solidFill>
              <a:effectLst/>
              <a:latin typeface="+mn-lt"/>
              <a:ea typeface="+mn-ea"/>
              <a:cs typeface="+mn-cs"/>
            </a:rPr>
            <a:t>Vælges der én af </a:t>
          </a:r>
          <a:r>
            <a:rPr lang="da-DK" sz="1100" i="1">
              <a:solidFill>
                <a:schemeClr val="dk1"/>
              </a:solidFill>
              <a:effectLst/>
              <a:latin typeface="+mn-lt"/>
              <a:ea typeface="+mn-ea"/>
              <a:cs typeface="+mn-cs"/>
            </a:rPr>
            <a:t>de minimis-</a:t>
          </a:r>
          <a:r>
            <a:rPr lang="da-DK" sz="1100" i="0">
              <a:solidFill>
                <a:schemeClr val="dk1"/>
              </a:solidFill>
              <a:effectLst/>
              <a:latin typeface="+mn-lt"/>
              <a:ea typeface="+mn-ea"/>
              <a:cs typeface="+mn-cs"/>
            </a:rPr>
            <a:t> forordningerne,</a:t>
          </a:r>
          <a:r>
            <a:rPr lang="da-DK" sz="1100" i="0" baseline="0">
              <a:solidFill>
                <a:schemeClr val="dk1"/>
              </a:solidFill>
              <a:effectLst/>
              <a:latin typeface="+mn-lt"/>
              <a:ea typeface="+mn-ea"/>
              <a:cs typeface="+mn-cs"/>
            </a:rPr>
            <a:t> eller vælger du "selvfinansieret", skal der IKKE udfyldes aktivitetstype</a:t>
          </a:r>
          <a:endParaRPr lang="da-DK" sz="900">
            <a:effectLst/>
          </a:endParaRPr>
        </a:p>
        <a:p>
          <a:endParaRPr lang="da-DK" sz="900"/>
        </a:p>
      </xdr:txBody>
    </xdr:sp>
    <xdr:clientData/>
  </xdr:twoCellAnchor>
  <xdr:twoCellAnchor>
    <xdr:from>
      <xdr:col>1</xdr:col>
      <xdr:colOff>1569357</xdr:colOff>
      <xdr:row>87</xdr:row>
      <xdr:rowOff>335643</xdr:rowOff>
    </xdr:from>
    <xdr:to>
      <xdr:col>2</xdr:col>
      <xdr:colOff>1206501</xdr:colOff>
      <xdr:row>88</xdr:row>
      <xdr:rowOff>60225</xdr:rowOff>
    </xdr:to>
    <xdr:cxnSp macro="">
      <xdr:nvCxnSpPr>
        <xdr:cNvPr id="37" name="Lige forbindelse 36">
          <a:extLst>
            <a:ext uri="{FF2B5EF4-FFF2-40B4-BE49-F238E27FC236}">
              <a16:creationId xmlns:a16="http://schemas.microsoft.com/office/drawing/2014/main" id="{00000000-0008-0000-0400-000025000000}"/>
            </a:ext>
          </a:extLst>
        </xdr:cNvPr>
        <xdr:cNvCxnSpPr>
          <a:endCxn id="35" idx="1"/>
        </xdr:cNvCxnSpPr>
      </xdr:nvCxnSpPr>
      <xdr:spPr>
        <a:xfrm>
          <a:off x="3066143" y="17888857"/>
          <a:ext cx="1279072" cy="96511"/>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1651000</xdr:colOff>
      <xdr:row>18</xdr:row>
      <xdr:rowOff>103188</xdr:rowOff>
    </xdr:from>
    <xdr:to>
      <xdr:col>3</xdr:col>
      <xdr:colOff>1760461</xdr:colOff>
      <xdr:row>28</xdr:row>
      <xdr:rowOff>103187</xdr:rowOff>
    </xdr:to>
    <xdr:sp macro="" textlink="">
      <xdr:nvSpPr>
        <xdr:cNvPr id="16" name="Tekstfelt 15">
          <a:extLst>
            <a:ext uri="{FF2B5EF4-FFF2-40B4-BE49-F238E27FC236}">
              <a16:creationId xmlns:a16="http://schemas.microsoft.com/office/drawing/2014/main" id="{E1E4F05B-D0C3-4B0D-8158-08C1CC35DBD2}"/>
            </a:ext>
          </a:extLst>
        </xdr:cNvPr>
        <xdr:cNvSpPr txBox="1"/>
      </xdr:nvSpPr>
      <xdr:spPr>
        <a:xfrm>
          <a:off x="4778375" y="3389313"/>
          <a:ext cx="2443086" cy="2151062"/>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a:t>Bemærk: </a:t>
          </a:r>
          <a:r>
            <a:rPr lang="da-DK" sz="1100" b="0"/>
            <a:t>Vælger hovedansøger at projektet ønsker bistand til effektmåling, afsættes</a:t>
          </a:r>
          <a:r>
            <a:rPr lang="da-DK" sz="1100" b="0" baseline="0"/>
            <a:t> der automatisk 58.000* kr. til ekstern bistand. Har hovedansøger allerede udfyldt cellen til Ekstern bistand, og derefter vælger at projektet ønsker bistand til effektmåling, skal de 58.000* kr. manuelt tilføjes cellen.</a:t>
          </a:r>
        </a:p>
        <a:p>
          <a:endParaRPr lang="da-DK" sz="1100" b="0" baseline="0"/>
        </a:p>
        <a:p>
          <a:r>
            <a:rPr lang="da-DK" sz="1100" b="0" baseline="0"/>
            <a:t>*Beløbet er variabelt alt efter om hovedansøger er momsregistreret eller ej.</a:t>
          </a:r>
          <a:endParaRPr lang="da-DK" sz="1100" b="1"/>
        </a:p>
      </xdr:txBody>
    </xdr:sp>
    <xdr:clientData/>
  </xdr:twoCellAnchor>
  <xdr:twoCellAnchor>
    <xdr:from>
      <xdr:col>3</xdr:col>
      <xdr:colOff>1760461</xdr:colOff>
      <xdr:row>19</xdr:row>
      <xdr:rowOff>230187</xdr:rowOff>
    </xdr:from>
    <xdr:to>
      <xdr:col>5</xdr:col>
      <xdr:colOff>103189</xdr:colOff>
      <xdr:row>22</xdr:row>
      <xdr:rowOff>83344</xdr:rowOff>
    </xdr:to>
    <xdr:cxnSp macro="">
      <xdr:nvCxnSpPr>
        <xdr:cNvPr id="17" name="Lige forbindelse 16">
          <a:extLst>
            <a:ext uri="{FF2B5EF4-FFF2-40B4-BE49-F238E27FC236}">
              <a16:creationId xmlns:a16="http://schemas.microsoft.com/office/drawing/2014/main" id="{38DC3832-C4A6-40A6-9B36-D5904224B1B6}"/>
            </a:ext>
          </a:extLst>
        </xdr:cNvPr>
        <xdr:cNvCxnSpPr>
          <a:endCxn id="16" idx="3"/>
        </xdr:cNvCxnSpPr>
      </xdr:nvCxnSpPr>
      <xdr:spPr>
        <a:xfrm flipH="1">
          <a:off x="7221461" y="3706812"/>
          <a:ext cx="2628978" cy="758032"/>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1760461</xdr:colOff>
      <xdr:row>22</xdr:row>
      <xdr:rowOff>83344</xdr:rowOff>
    </xdr:from>
    <xdr:to>
      <xdr:col>4</xdr:col>
      <xdr:colOff>928688</xdr:colOff>
      <xdr:row>24</xdr:row>
      <xdr:rowOff>63504</xdr:rowOff>
    </xdr:to>
    <xdr:cxnSp macro="">
      <xdr:nvCxnSpPr>
        <xdr:cNvPr id="21" name="Lige forbindelse 20">
          <a:extLst>
            <a:ext uri="{FF2B5EF4-FFF2-40B4-BE49-F238E27FC236}">
              <a16:creationId xmlns:a16="http://schemas.microsoft.com/office/drawing/2014/main" id="{F2CFC52C-458C-4731-8FA1-BAA6E8A2EF91}"/>
            </a:ext>
          </a:extLst>
        </xdr:cNvPr>
        <xdr:cNvCxnSpPr>
          <a:endCxn id="16" idx="3"/>
        </xdr:cNvCxnSpPr>
      </xdr:nvCxnSpPr>
      <xdr:spPr>
        <a:xfrm flipH="1" flipV="1">
          <a:off x="7221461" y="4464844"/>
          <a:ext cx="1501852" cy="337348"/>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579437</xdr:colOff>
      <xdr:row>15</xdr:row>
      <xdr:rowOff>63501</xdr:rowOff>
    </xdr:from>
    <xdr:to>
      <xdr:col>14</xdr:col>
      <xdr:colOff>277812</xdr:colOff>
      <xdr:row>34</xdr:row>
      <xdr:rowOff>15875</xdr:rowOff>
    </xdr:to>
    <xdr:sp macro="" textlink="">
      <xdr:nvSpPr>
        <xdr:cNvPr id="19" name="Tekstfelt 18">
          <a:extLst>
            <a:ext uri="{FF2B5EF4-FFF2-40B4-BE49-F238E27FC236}">
              <a16:creationId xmlns:a16="http://schemas.microsoft.com/office/drawing/2014/main" id="{442CCB35-4A51-493B-9736-FF70B55FB6FD}"/>
            </a:ext>
          </a:extLst>
        </xdr:cNvPr>
        <xdr:cNvSpPr txBox="1"/>
      </xdr:nvSpPr>
      <xdr:spPr>
        <a:xfrm>
          <a:off x="12001500" y="2809876"/>
          <a:ext cx="7905750" cy="4095749"/>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da-DK" sz="1400" b="1" i="0" u="none" strike="noStrike">
              <a:solidFill>
                <a:schemeClr val="dk1"/>
              </a:solidFill>
              <a:effectLst/>
              <a:latin typeface="+mn-lt"/>
              <a:ea typeface="+mn-ea"/>
              <a:cs typeface="+mn-cs"/>
            </a:rPr>
            <a:t>Hvilket slags projekt ansøger du om?</a:t>
          </a:r>
        </a:p>
        <a:p>
          <a:pPr marL="0" marR="0" lvl="0" indent="0" defTabSz="914400" eaLnBrk="1" fontAlgn="auto" latinLnBrk="0" hangingPunct="1">
            <a:lnSpc>
              <a:spcPct val="100000"/>
            </a:lnSpc>
            <a:spcBef>
              <a:spcPts val="0"/>
            </a:spcBef>
            <a:spcAft>
              <a:spcPts val="0"/>
            </a:spcAft>
            <a:buClrTx/>
            <a:buSzTx/>
            <a:buFontTx/>
            <a:buNone/>
            <a:tabLst/>
            <a:defRPr/>
          </a:pPr>
          <a:r>
            <a:rPr lang="da-DK" sz="1100" b="1" i="0" u="none" strike="noStrike">
              <a:solidFill>
                <a:schemeClr val="dk1"/>
              </a:solidFill>
              <a:effectLst/>
              <a:latin typeface="+mn-lt"/>
              <a:ea typeface="+mn-ea"/>
              <a:cs typeface="+mn-cs"/>
            </a:rPr>
            <a:t>Samarbejdsprojekter: </a:t>
          </a:r>
          <a:r>
            <a:rPr lang="da-DK"/>
            <a:t> </a:t>
          </a:r>
          <a:r>
            <a:rPr lang="da-DK" sz="1100" b="0" i="0" u="none" strike="noStrike">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da-DK" sz="1100" b="0" i="0" u="none" strike="noStrike">
              <a:solidFill>
                <a:schemeClr val="dk1"/>
              </a:solidFill>
              <a:effectLst/>
              <a:latin typeface="+mn-lt"/>
              <a:ea typeface="+mn-ea"/>
              <a:cs typeface="+mn-cs"/>
            </a:rPr>
            <a:t>Samarbejdsprojekter har generelt højere satser end individuelle projekter. </a:t>
          </a:r>
          <a:br>
            <a:rPr lang="da-DK" sz="1100" b="0" i="0" u="none" strike="noStrike">
              <a:solidFill>
                <a:schemeClr val="dk1"/>
              </a:solidFill>
              <a:effectLst/>
              <a:latin typeface="+mn-lt"/>
              <a:ea typeface="+mn-ea"/>
              <a:cs typeface="+mn-cs"/>
            </a:rPr>
          </a:br>
          <a:r>
            <a:rPr lang="da-DK" sz="1100" b="0" i="0" u="none" strike="noStrike">
              <a:solidFill>
                <a:schemeClr val="dk1"/>
              </a:solidFill>
              <a:effectLst/>
              <a:latin typeface="+mn-lt"/>
              <a:ea typeface="+mn-ea"/>
              <a:cs typeface="+mn-cs"/>
            </a:rPr>
            <a:t>For at opnå forhøjet tilskud til samarbejdsprojekter skal projektet enten være:  </a:t>
          </a:r>
          <a:r>
            <a:rPr lang="da-DK"/>
            <a:t> </a:t>
          </a:r>
          <a:r>
            <a:rPr lang="da-DK" sz="1100" b="0" i="0" u="none" strike="noStrike">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da-DK" sz="1100" b="0" i="0" u="none" strike="noStrike">
              <a:solidFill>
                <a:schemeClr val="dk1"/>
              </a:solidFill>
              <a:effectLst/>
              <a:latin typeface="+mn-lt"/>
              <a:ea typeface="+mn-ea"/>
              <a:cs typeface="+mn-cs"/>
            </a:rPr>
            <a:t>• Et samarbejde mellem virksomheder, hvoraf mindst en deltager er en SMV, og hvor ingen virksomhed afholder mere end 70 pct. af det samlede Plantefonden tilskud, eller; </a:t>
          </a:r>
          <a:r>
            <a:rPr lang="da-DK"/>
            <a:t> </a:t>
          </a:r>
          <a:r>
            <a:rPr lang="da-DK" sz="1100" b="0" i="0" u="none" strike="noStrike">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da-DK" sz="1100" b="0" i="0" u="none" strike="noStrike">
              <a:solidFill>
                <a:schemeClr val="dk1"/>
              </a:solidFill>
              <a:effectLst/>
              <a:latin typeface="+mn-lt"/>
              <a:ea typeface="+mn-ea"/>
              <a:cs typeface="+mn-cs"/>
            </a:rPr>
            <a:t>• Et samarbejde mellem virksomheder (uanset størrelse) og en </a:t>
          </a:r>
          <a:br>
            <a:rPr lang="da-DK" sz="1100" b="0" i="0" u="none" strike="noStrike">
              <a:solidFill>
                <a:schemeClr val="dk1"/>
              </a:solidFill>
              <a:effectLst/>
              <a:latin typeface="+mn-lt"/>
              <a:ea typeface="+mn-ea"/>
              <a:cs typeface="+mn-cs"/>
            </a:rPr>
          </a:br>
          <a:r>
            <a:rPr lang="da-DK" sz="1100" b="0" i="0" u="none" strike="noStrike">
              <a:solidFill>
                <a:schemeClr val="dk1"/>
              </a:solidFill>
              <a:effectLst/>
              <a:latin typeface="+mn-lt"/>
              <a:ea typeface="+mn-ea"/>
              <a:cs typeface="+mn-cs"/>
            </a:rPr>
            <a:t>forsknings- og vidensformidlingsinstitution, hvor sidstnævnte afholder mindst 10 pct. af Plantefonden tilskuddet. </a:t>
          </a:r>
          <a:r>
            <a:rPr lang="da-DK"/>
            <a:t> </a:t>
          </a:r>
          <a:r>
            <a:rPr lang="da-DK" sz="1100" b="0" i="0" u="none" strike="noStrike">
              <a:solidFill>
                <a:schemeClr val="dk1"/>
              </a:solidFill>
              <a:effectLst/>
              <a:latin typeface="+mn-lt"/>
              <a:ea typeface="+mn-ea"/>
              <a:cs typeface="+mn-cs"/>
            </a:rPr>
            <a:t>I samarbejdsprojekter er det et krav, at projektets resultater formidles </a:t>
          </a:r>
          <a:br>
            <a:rPr lang="da-DK" sz="1100" b="0" i="0" u="none" strike="noStrike">
              <a:solidFill>
                <a:schemeClr val="dk1"/>
              </a:solidFill>
              <a:effectLst/>
              <a:latin typeface="+mn-lt"/>
              <a:ea typeface="+mn-ea"/>
              <a:cs typeface="+mn-cs"/>
            </a:rPr>
          </a:br>
          <a:r>
            <a:rPr lang="da-DK" sz="1100" b="0" i="0" u="none" strike="noStrike">
              <a:solidFill>
                <a:schemeClr val="dk1"/>
              </a:solidFill>
              <a:effectLst/>
              <a:latin typeface="+mn-lt"/>
              <a:ea typeface="+mn-ea"/>
              <a:cs typeface="+mn-cs"/>
            </a:rPr>
            <a:t>bredt gennem konferencer, publikationer, open access-samlinger, gratis software eller open source-software. (Dette gælder dog ikke fortrolige oplysninger.)</a:t>
          </a:r>
          <a:r>
            <a:rPr lang="da-DK"/>
            <a:t> </a:t>
          </a:r>
        </a:p>
        <a:p>
          <a:pPr marL="0" marR="0" lvl="0" indent="0" defTabSz="914400" eaLnBrk="1" fontAlgn="auto" latinLnBrk="0" hangingPunct="1">
            <a:lnSpc>
              <a:spcPct val="100000"/>
            </a:lnSpc>
            <a:spcBef>
              <a:spcPts val="0"/>
            </a:spcBef>
            <a:spcAft>
              <a:spcPts val="0"/>
            </a:spcAft>
            <a:buClrTx/>
            <a:buSzTx/>
            <a:buFontTx/>
            <a:buNone/>
            <a:tabLst/>
            <a:defRPr/>
          </a:pPr>
          <a:endParaRPr lang="da-DK" sz="1100" b="1"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a-DK" sz="1100" b="1" i="0" u="none" strike="noStrike">
              <a:solidFill>
                <a:schemeClr val="dk1"/>
              </a:solidFill>
              <a:effectLst/>
              <a:latin typeface="+mn-lt"/>
              <a:ea typeface="+mn-ea"/>
              <a:cs typeface="+mn-cs"/>
            </a:rPr>
            <a:t>Individuelle projekter</a:t>
          </a:r>
          <a:r>
            <a:rPr lang="da-DK"/>
            <a:t> </a:t>
          </a:r>
        </a:p>
        <a:p>
          <a:pPr marL="0" marR="0" lvl="0" indent="0" defTabSz="914400" eaLnBrk="1" fontAlgn="auto" latinLnBrk="0" hangingPunct="1">
            <a:lnSpc>
              <a:spcPct val="100000"/>
            </a:lnSpc>
            <a:spcBef>
              <a:spcPts val="0"/>
            </a:spcBef>
            <a:spcAft>
              <a:spcPts val="0"/>
            </a:spcAft>
            <a:buClrTx/>
            <a:buSzTx/>
            <a:buFontTx/>
            <a:buNone/>
            <a:tabLst/>
            <a:defRPr/>
          </a:pPr>
          <a:r>
            <a:rPr lang="da-DK" sz="1100" b="0" i="0" u="none" strike="noStrike">
              <a:solidFill>
                <a:schemeClr val="dk1"/>
              </a:solidFill>
              <a:effectLst/>
              <a:latin typeface="+mn-lt"/>
              <a:ea typeface="+mn-ea"/>
              <a:cs typeface="+mn-cs"/>
            </a:rPr>
            <a:t>Ved et individuelt projekt forstås enten:</a:t>
          </a:r>
          <a:r>
            <a:rPr lang="da-DK"/>
            <a:t> </a:t>
          </a:r>
        </a:p>
        <a:p>
          <a:pPr marL="0" marR="0" lvl="0" indent="0" defTabSz="914400" eaLnBrk="1" fontAlgn="auto" latinLnBrk="0" hangingPunct="1">
            <a:lnSpc>
              <a:spcPct val="100000"/>
            </a:lnSpc>
            <a:spcBef>
              <a:spcPts val="0"/>
            </a:spcBef>
            <a:spcAft>
              <a:spcPts val="0"/>
            </a:spcAft>
            <a:buClrTx/>
            <a:buSzTx/>
            <a:buFontTx/>
            <a:buNone/>
            <a:tabLst/>
            <a:defRPr/>
          </a:pPr>
          <a:r>
            <a:rPr lang="da-DK" sz="1100" b="0" i="0" u="none" strike="noStrike">
              <a:solidFill>
                <a:schemeClr val="dk1"/>
              </a:solidFill>
              <a:effectLst/>
              <a:latin typeface="+mn-lt"/>
              <a:ea typeface="+mn-ea"/>
              <a:cs typeface="+mn-cs"/>
            </a:rPr>
            <a:t>• Et projekt med en enkelt deltager – hovedansøger –, som er en </a:t>
          </a:r>
          <a:br>
            <a:rPr lang="da-DK" sz="1100" b="0" i="0" u="none" strike="noStrike">
              <a:solidFill>
                <a:schemeClr val="dk1"/>
              </a:solidFill>
              <a:effectLst/>
              <a:latin typeface="+mn-lt"/>
              <a:ea typeface="+mn-ea"/>
              <a:cs typeface="+mn-cs"/>
            </a:rPr>
          </a:br>
          <a:r>
            <a:rPr lang="da-DK" sz="1100" b="0" i="0" u="none" strike="noStrike">
              <a:solidFill>
                <a:schemeClr val="dk1"/>
              </a:solidFill>
              <a:effectLst/>
              <a:latin typeface="+mn-lt"/>
              <a:ea typeface="+mn-ea"/>
              <a:cs typeface="+mn-cs"/>
            </a:rPr>
            <a:t>virksomhed (uanset størrelse), eller;</a:t>
          </a:r>
          <a:r>
            <a:rPr lang="da-DK"/>
            <a:t> </a:t>
          </a:r>
        </a:p>
        <a:p>
          <a:pPr marL="0" marR="0" lvl="0" indent="0" defTabSz="914400" eaLnBrk="1" fontAlgn="auto" latinLnBrk="0" hangingPunct="1">
            <a:lnSpc>
              <a:spcPct val="100000"/>
            </a:lnSpc>
            <a:spcBef>
              <a:spcPts val="0"/>
            </a:spcBef>
            <a:spcAft>
              <a:spcPts val="0"/>
            </a:spcAft>
            <a:buClrTx/>
            <a:buSzTx/>
            <a:buFontTx/>
            <a:buNone/>
            <a:tabLst/>
            <a:defRPr/>
          </a:pPr>
          <a:r>
            <a:rPr lang="da-DK" sz="1100" b="0" i="0" u="none" strike="noStrike">
              <a:solidFill>
                <a:schemeClr val="dk1"/>
              </a:solidFill>
              <a:effectLst/>
              <a:latin typeface="+mn-lt"/>
              <a:ea typeface="+mn-ea"/>
              <a:cs typeface="+mn-cs"/>
            </a:rPr>
            <a:t>• Et projekt med virksomhedsdeltagere, men hvor en af deltagerne afholder mere </a:t>
          </a:r>
          <a:br>
            <a:rPr lang="da-DK" sz="1100" b="0" i="0" u="none" strike="noStrike">
              <a:solidFill>
                <a:schemeClr val="dk1"/>
              </a:solidFill>
              <a:effectLst/>
              <a:latin typeface="+mn-lt"/>
              <a:ea typeface="+mn-ea"/>
              <a:cs typeface="+mn-cs"/>
            </a:rPr>
          </a:br>
          <a:r>
            <a:rPr lang="da-DK" sz="1100" b="0" i="0" u="none" strike="noStrike">
              <a:solidFill>
                <a:schemeClr val="dk1"/>
              </a:solidFill>
              <a:effectLst/>
              <a:latin typeface="+mn-lt"/>
              <a:ea typeface="+mn-ea"/>
              <a:cs typeface="+mn-cs"/>
            </a:rPr>
            <a:t>end 70 pct. af det samlede Plantefonden tilskud.</a:t>
          </a:r>
        </a:p>
        <a:p>
          <a:pPr marL="0" marR="0" lvl="0" indent="0" defTabSz="914400" eaLnBrk="1" fontAlgn="auto" latinLnBrk="0" hangingPunct="1">
            <a:lnSpc>
              <a:spcPct val="100000"/>
            </a:lnSpc>
            <a:spcBef>
              <a:spcPts val="0"/>
            </a:spcBef>
            <a:spcAft>
              <a:spcPts val="0"/>
            </a:spcAft>
            <a:buClrTx/>
            <a:buSzTx/>
            <a:buFontTx/>
            <a:buNone/>
            <a:tabLst/>
            <a:defRPr/>
          </a:pPr>
          <a:endParaRPr lang="da-DK"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a-DK" sz="1100" b="0" i="0" u="none" strike="noStrike">
              <a:solidFill>
                <a:schemeClr val="dk1"/>
              </a:solidFill>
              <a:effectLst/>
              <a:latin typeface="+mn-lt"/>
              <a:ea typeface="+mn-ea"/>
              <a:cs typeface="+mn-cs"/>
            </a:rPr>
            <a:t>Bemærk desuden venligst følgende:</a:t>
          </a:r>
          <a:r>
            <a:rPr lang="da-DK"/>
            <a:t> </a:t>
          </a:r>
          <a:r>
            <a:rPr lang="da-DK" sz="1100" b="0" i="0" u="none" strike="noStrike">
              <a:solidFill>
                <a:schemeClr val="dk1"/>
              </a:solidFill>
              <a:effectLst/>
              <a:latin typeface="+mn-lt"/>
              <a:ea typeface="+mn-ea"/>
              <a:cs typeface="+mn-cs"/>
            </a:rPr>
            <a:t>Ved individuelle projekter kan der somme tider være behov for ekstern bistand, </a:t>
          </a:r>
          <a:br>
            <a:rPr lang="da-DK" sz="1100" b="0" i="0" u="none" strike="noStrike">
              <a:solidFill>
                <a:schemeClr val="dk1"/>
              </a:solidFill>
              <a:effectLst/>
              <a:latin typeface="+mn-lt"/>
              <a:ea typeface="+mn-ea"/>
              <a:cs typeface="+mn-cs"/>
            </a:rPr>
          </a:br>
          <a:r>
            <a:rPr lang="da-DK" sz="1100" b="0" i="0" u="none" strike="noStrike">
              <a:solidFill>
                <a:schemeClr val="dk1"/>
              </a:solidFill>
              <a:effectLst/>
              <a:latin typeface="+mn-lt"/>
              <a:ea typeface="+mn-ea"/>
              <a:cs typeface="+mn-cs"/>
            </a:rPr>
            <a:t>f.eks. ved hjælp af konsulenter. Disse er ikke medansøgere af projektet, men hyres til at udføre projektspecifikt arbejde, som projektdeltagerne ikke selv har de fornødne kompetencer til at udføre.  </a:t>
          </a:r>
          <a:r>
            <a:rPr lang="da-DK"/>
            <a:t> </a:t>
          </a:r>
          <a:r>
            <a:rPr lang="da-DK" sz="1100" b="0" i="0" u="none" strike="noStrike">
              <a:solidFill>
                <a:schemeClr val="dk1"/>
              </a:solidFill>
              <a:effectLst/>
              <a:latin typeface="+mn-lt"/>
              <a:ea typeface="+mn-ea"/>
              <a:cs typeface="+mn-cs"/>
            </a:rPr>
            <a:t>Eksempel: Et individuelt projekt, med kun en enkelt deltager, som indeholder flere aktivitetsstyper (eksempelvis "eksperimentel udvikling", "uddannelse" og "deltagelse i messer"), skal udfylde et delbudget pr. aktivitet</a:t>
          </a:r>
          <a:r>
            <a:rPr lang="da-DK"/>
            <a:t> </a:t>
          </a:r>
          <a:r>
            <a:rPr kumimoji="0" lang="da-DK" sz="1100" b="0" i="0" u="none" strike="noStrike" kern="0" cap="none" spc="0" normalizeH="0" baseline="0" noProof="0">
              <a:ln>
                <a:noFill/>
              </a:ln>
              <a:solidFill>
                <a:sysClr val="windowText" lastClr="000000"/>
              </a:solidFill>
              <a:effectLst/>
              <a:uLnTx/>
              <a:uFillTx/>
              <a:latin typeface="+mn-lt"/>
              <a:ea typeface="+mn-ea"/>
              <a:cs typeface="+mn-cs"/>
            </a:rPr>
            <a:t>.</a:t>
          </a:r>
          <a:endParaRPr kumimoji="0" lang="da-DK" sz="1100" b="1" i="0" u="sng" strike="noStrike" kern="0" cap="none" spc="0" normalizeH="0" baseline="0" noProof="0">
            <a:ln>
              <a:noFill/>
            </a:ln>
            <a:solidFill>
              <a:prstClr val="black"/>
            </a:solidFill>
            <a:effectLst/>
            <a:uLnTx/>
            <a:uFillTx/>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1055158</xdr:colOff>
      <xdr:row>1</xdr:row>
      <xdr:rowOff>81492</xdr:rowOff>
    </xdr:from>
    <xdr:to>
      <xdr:col>1</xdr:col>
      <xdr:colOff>1733550</xdr:colOff>
      <xdr:row>3</xdr:row>
      <xdr:rowOff>81492</xdr:rowOff>
    </xdr:to>
    <xdr:sp macro="" textlink="">
      <xdr:nvSpPr>
        <xdr:cNvPr id="2" name="Ellipse 1">
          <a:extLst>
            <a:ext uri="{FF2B5EF4-FFF2-40B4-BE49-F238E27FC236}">
              <a16:creationId xmlns:a16="http://schemas.microsoft.com/office/drawing/2014/main" id="{9512444C-7E75-4184-8AD1-B91A37B8AAF9}"/>
            </a:ext>
          </a:extLst>
        </xdr:cNvPr>
        <xdr:cNvSpPr/>
      </xdr:nvSpPr>
      <xdr:spPr>
        <a:xfrm>
          <a:off x="1055158" y="335492"/>
          <a:ext cx="2244725" cy="444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1</xdr:col>
      <xdr:colOff>1733550</xdr:colOff>
      <xdr:row>1</xdr:row>
      <xdr:rowOff>31750</xdr:rowOff>
    </xdr:from>
    <xdr:to>
      <xdr:col>3</xdr:col>
      <xdr:colOff>795867</xdr:colOff>
      <xdr:row>2</xdr:row>
      <xdr:rowOff>49742</xdr:rowOff>
    </xdr:to>
    <xdr:cxnSp macro="">
      <xdr:nvCxnSpPr>
        <xdr:cNvPr id="4" name="Lige forbindelse 3">
          <a:extLst>
            <a:ext uri="{FF2B5EF4-FFF2-40B4-BE49-F238E27FC236}">
              <a16:creationId xmlns:a16="http://schemas.microsoft.com/office/drawing/2014/main" id="{8A4F445E-481A-4771-96A9-13553A7109F5}"/>
            </a:ext>
          </a:extLst>
        </xdr:cNvPr>
        <xdr:cNvCxnSpPr>
          <a:stCxn id="2" idx="6"/>
          <a:endCxn id="5" idx="1"/>
        </xdr:cNvCxnSpPr>
      </xdr:nvCxnSpPr>
      <xdr:spPr>
        <a:xfrm flipV="1">
          <a:off x="3299883" y="285750"/>
          <a:ext cx="3443817" cy="271992"/>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795867</xdr:colOff>
      <xdr:row>0</xdr:row>
      <xdr:rowOff>50800</xdr:rowOff>
    </xdr:from>
    <xdr:to>
      <xdr:col>5</xdr:col>
      <xdr:colOff>43392</xdr:colOff>
      <xdr:row>2</xdr:row>
      <xdr:rowOff>12700</xdr:rowOff>
    </xdr:to>
    <xdr:sp macro="" textlink="">
      <xdr:nvSpPr>
        <xdr:cNvPr id="5" name="Tekstfelt 4">
          <a:extLst>
            <a:ext uri="{FF2B5EF4-FFF2-40B4-BE49-F238E27FC236}">
              <a16:creationId xmlns:a16="http://schemas.microsoft.com/office/drawing/2014/main" id="{1DB6A3DD-CB7D-4202-A785-2F691A476541}"/>
            </a:ext>
          </a:extLst>
        </xdr:cNvPr>
        <xdr:cNvSpPr txBox="1"/>
      </xdr:nvSpPr>
      <xdr:spPr>
        <a:xfrm>
          <a:off x="6743700" y="50800"/>
          <a:ext cx="3459692" cy="4699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Virksomhedsnavnet overføres</a:t>
          </a:r>
          <a:r>
            <a:rPr lang="da-DK" sz="1100" baseline="0"/>
            <a:t> automatisk fra budgetoversigten (fane 1)</a:t>
          </a:r>
          <a:endParaRPr lang="da-DK" sz="1100"/>
        </a:p>
      </xdr:txBody>
    </xdr:sp>
    <xdr:clientData/>
  </xdr:twoCellAnchor>
  <xdr:twoCellAnchor>
    <xdr:from>
      <xdr:col>4</xdr:col>
      <xdr:colOff>2038350</xdr:colOff>
      <xdr:row>2</xdr:row>
      <xdr:rowOff>180975</xdr:rowOff>
    </xdr:from>
    <xdr:to>
      <xdr:col>6</xdr:col>
      <xdr:colOff>57150</xdr:colOff>
      <xdr:row>6</xdr:row>
      <xdr:rowOff>76200</xdr:rowOff>
    </xdr:to>
    <xdr:sp macro="" textlink="">
      <xdr:nvSpPr>
        <xdr:cNvPr id="6" name="Ellipse 5">
          <a:extLst>
            <a:ext uri="{FF2B5EF4-FFF2-40B4-BE49-F238E27FC236}">
              <a16:creationId xmlns:a16="http://schemas.microsoft.com/office/drawing/2014/main" id="{F1ABE793-BA9E-4525-A5CF-58C786F6A607}"/>
            </a:ext>
          </a:extLst>
        </xdr:cNvPr>
        <xdr:cNvSpPr/>
      </xdr:nvSpPr>
      <xdr:spPr>
        <a:xfrm>
          <a:off x="10086975" y="695325"/>
          <a:ext cx="2228850" cy="14192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6</xdr:col>
      <xdr:colOff>1281642</xdr:colOff>
      <xdr:row>2</xdr:row>
      <xdr:rowOff>69849</xdr:rowOff>
    </xdr:from>
    <xdr:to>
      <xdr:col>8</xdr:col>
      <xdr:colOff>534459</xdr:colOff>
      <xdr:row>5</xdr:row>
      <xdr:rowOff>821266</xdr:rowOff>
    </xdr:to>
    <xdr:sp macro="" textlink="">
      <xdr:nvSpPr>
        <xdr:cNvPr id="7" name="Tekstfelt 6">
          <a:extLst>
            <a:ext uri="{FF2B5EF4-FFF2-40B4-BE49-F238E27FC236}">
              <a16:creationId xmlns:a16="http://schemas.microsoft.com/office/drawing/2014/main" id="{33FEADF7-B952-4B94-A44A-7457ADF38D9E}"/>
            </a:ext>
          </a:extLst>
        </xdr:cNvPr>
        <xdr:cNvSpPr txBox="1"/>
      </xdr:nvSpPr>
      <xdr:spPr>
        <a:xfrm>
          <a:off x="13532909" y="577849"/>
          <a:ext cx="3452283" cy="1293284"/>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I beskrivelsesfeltet - i dette tilfælde for</a:t>
          </a:r>
          <a:r>
            <a:rPr lang="da-DK" sz="1100" baseline="0"/>
            <a:t> lønomkostninger, beskrives omkostningen. Ved lønomkostninger </a:t>
          </a:r>
          <a:r>
            <a:rPr lang="da-DK" sz="1100" u="sng" baseline="0"/>
            <a:t>kan</a:t>
          </a:r>
          <a:r>
            <a:rPr lang="da-DK" sz="1100" baseline="0"/>
            <a:t> de enkelte medarbejdere specificeres ved navn of stilling. Dog kan det også skrives som et antal medarbejdere, og timesatsen angives som et gennemsnit. Bemærk at det dog altid er faktiske lønomkostninger der kan dækkes.</a:t>
          </a:r>
          <a:endParaRPr lang="da-DK" sz="1100"/>
        </a:p>
      </xdr:txBody>
    </xdr:sp>
    <xdr:clientData/>
  </xdr:twoCellAnchor>
  <xdr:twoCellAnchor>
    <xdr:from>
      <xdr:col>6</xdr:col>
      <xdr:colOff>57150</xdr:colOff>
      <xdr:row>5</xdr:row>
      <xdr:rowOff>174624</xdr:rowOff>
    </xdr:from>
    <xdr:to>
      <xdr:col>6</xdr:col>
      <xdr:colOff>1281642</xdr:colOff>
      <xdr:row>5</xdr:row>
      <xdr:rowOff>332211</xdr:rowOff>
    </xdr:to>
    <xdr:cxnSp macro="">
      <xdr:nvCxnSpPr>
        <xdr:cNvPr id="8" name="Lige forbindelse 7">
          <a:extLst>
            <a:ext uri="{FF2B5EF4-FFF2-40B4-BE49-F238E27FC236}">
              <a16:creationId xmlns:a16="http://schemas.microsoft.com/office/drawing/2014/main" id="{CEAC47A5-63F5-4C34-9071-06B63BB90BBC}"/>
            </a:ext>
          </a:extLst>
        </xdr:cNvPr>
        <xdr:cNvCxnSpPr>
          <a:stCxn id="6" idx="6"/>
          <a:endCxn id="7" idx="1"/>
        </xdr:cNvCxnSpPr>
      </xdr:nvCxnSpPr>
      <xdr:spPr>
        <a:xfrm flipV="1">
          <a:off x="12308417" y="1224491"/>
          <a:ext cx="1224492" cy="157587"/>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296334</xdr:colOff>
      <xdr:row>7</xdr:row>
      <xdr:rowOff>116415</xdr:rowOff>
    </xdr:from>
    <xdr:to>
      <xdr:col>1</xdr:col>
      <xdr:colOff>1709210</xdr:colOff>
      <xdr:row>9</xdr:row>
      <xdr:rowOff>52917</xdr:rowOff>
    </xdr:to>
    <xdr:sp macro="" textlink="">
      <xdr:nvSpPr>
        <xdr:cNvPr id="14" name="Ellipse 13">
          <a:extLst>
            <a:ext uri="{FF2B5EF4-FFF2-40B4-BE49-F238E27FC236}">
              <a16:creationId xmlns:a16="http://schemas.microsoft.com/office/drawing/2014/main" id="{E69EB778-3123-4A7A-A124-74694A3A99A3}"/>
            </a:ext>
          </a:extLst>
        </xdr:cNvPr>
        <xdr:cNvSpPr/>
      </xdr:nvSpPr>
      <xdr:spPr>
        <a:xfrm>
          <a:off x="1862667" y="2338915"/>
          <a:ext cx="1412876" cy="32808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1</xdr:col>
      <xdr:colOff>1502299</xdr:colOff>
      <xdr:row>6</xdr:row>
      <xdr:rowOff>10583</xdr:rowOff>
    </xdr:from>
    <xdr:to>
      <xdr:col>2</xdr:col>
      <xdr:colOff>1620837</xdr:colOff>
      <xdr:row>7</xdr:row>
      <xdr:rowOff>166012</xdr:rowOff>
    </xdr:to>
    <xdr:cxnSp macro="">
      <xdr:nvCxnSpPr>
        <xdr:cNvPr id="15" name="Lige forbindelse 14">
          <a:extLst>
            <a:ext uri="{FF2B5EF4-FFF2-40B4-BE49-F238E27FC236}">
              <a16:creationId xmlns:a16="http://schemas.microsoft.com/office/drawing/2014/main" id="{C56BB689-63C7-4D6A-AEB4-4560AA5783B8}"/>
            </a:ext>
          </a:extLst>
        </xdr:cNvPr>
        <xdr:cNvCxnSpPr>
          <a:stCxn id="18" idx="2"/>
          <a:endCxn id="14" idx="7"/>
        </xdr:cNvCxnSpPr>
      </xdr:nvCxnSpPr>
      <xdr:spPr>
        <a:xfrm flipH="1">
          <a:off x="3068632" y="2042583"/>
          <a:ext cx="2139955" cy="345929"/>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1855258</xdr:colOff>
      <xdr:row>2</xdr:row>
      <xdr:rowOff>89956</xdr:rowOff>
    </xdr:from>
    <xdr:to>
      <xdr:col>3</xdr:col>
      <xdr:colOff>1047750</xdr:colOff>
      <xdr:row>6</xdr:row>
      <xdr:rowOff>10583</xdr:rowOff>
    </xdr:to>
    <xdr:sp macro="" textlink="">
      <xdr:nvSpPr>
        <xdr:cNvPr id="18" name="Tekstfelt 17">
          <a:extLst>
            <a:ext uri="{FF2B5EF4-FFF2-40B4-BE49-F238E27FC236}">
              <a16:creationId xmlns:a16="http://schemas.microsoft.com/office/drawing/2014/main" id="{5E75AC33-88A2-47AE-AB41-F391EC06641A}"/>
            </a:ext>
          </a:extLst>
        </xdr:cNvPr>
        <xdr:cNvSpPr txBox="1"/>
      </xdr:nvSpPr>
      <xdr:spPr>
        <a:xfrm>
          <a:off x="3421591" y="597956"/>
          <a:ext cx="3573992" cy="1444627"/>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050"/>
            <a:t>Beløbene overføres automatisk fra budgetark som deltagerens samlede omkostning - i dette tilfælde til løn. Beløbet skal udspecificeres i kolonne D - Y. Bemærk i dette tilfælde at beløbet allerede er udspecificeret tilstrækkeligt (cellen farves grøn). Ved lønomkostninger skal</a:t>
          </a:r>
          <a:r>
            <a:rPr lang="da-DK" sz="1050" baseline="0"/>
            <a:t> hver øre ikke udspecificeres, da der er mulighed for at anvende gennemsnitlig timesats. Oprindelige beløb til udspecificering i dette tilfælde var: 1.603.000 kr.</a:t>
          </a:r>
          <a:endParaRPr lang="da-DK" sz="1050"/>
        </a:p>
      </xdr:txBody>
    </xdr:sp>
    <xdr:clientData/>
  </xdr:twoCellAnchor>
  <xdr:twoCellAnchor>
    <xdr:from>
      <xdr:col>1</xdr:col>
      <xdr:colOff>411692</xdr:colOff>
      <xdr:row>10</xdr:row>
      <xdr:rowOff>28575</xdr:rowOff>
    </xdr:from>
    <xdr:to>
      <xdr:col>1</xdr:col>
      <xdr:colOff>1823509</xdr:colOff>
      <xdr:row>13</xdr:row>
      <xdr:rowOff>190500</xdr:rowOff>
    </xdr:to>
    <xdr:sp macro="" textlink="">
      <xdr:nvSpPr>
        <xdr:cNvPr id="22" name="Ellipse 21">
          <a:extLst>
            <a:ext uri="{FF2B5EF4-FFF2-40B4-BE49-F238E27FC236}">
              <a16:creationId xmlns:a16="http://schemas.microsoft.com/office/drawing/2014/main" id="{6940BAD5-04F5-4A77-A0AD-94DC48602814}"/>
            </a:ext>
          </a:extLst>
        </xdr:cNvPr>
        <xdr:cNvSpPr/>
      </xdr:nvSpPr>
      <xdr:spPr>
        <a:xfrm>
          <a:off x="1978025" y="3605742"/>
          <a:ext cx="1411817" cy="74400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1</xdr:col>
      <xdr:colOff>1732493</xdr:colOff>
      <xdr:row>8</xdr:row>
      <xdr:rowOff>59266</xdr:rowOff>
    </xdr:from>
    <xdr:to>
      <xdr:col>2</xdr:col>
      <xdr:colOff>2152651</xdr:colOff>
      <xdr:row>10</xdr:row>
      <xdr:rowOff>116416</xdr:rowOff>
    </xdr:to>
    <xdr:sp macro="" textlink="">
      <xdr:nvSpPr>
        <xdr:cNvPr id="23" name="Tekstfelt 22">
          <a:extLst>
            <a:ext uri="{FF2B5EF4-FFF2-40B4-BE49-F238E27FC236}">
              <a16:creationId xmlns:a16="http://schemas.microsoft.com/office/drawing/2014/main" id="{EE2D474C-2263-4A57-BA73-BF438051E74F}"/>
            </a:ext>
          </a:extLst>
        </xdr:cNvPr>
        <xdr:cNvSpPr txBox="1"/>
      </xdr:nvSpPr>
      <xdr:spPr>
        <a:xfrm>
          <a:off x="3298826" y="2429933"/>
          <a:ext cx="2443692" cy="120015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I dette</a:t>
          </a:r>
          <a:r>
            <a:rPr lang="da-DK" sz="1100" baseline="0"/>
            <a:t> tilfælde mangler hovedansøger at specificere 200.000 kr til ekstern bistand (cellen er markeret med rød). Oprindeligt beløb overført fra budgetark var: 455.000 kr.</a:t>
          </a:r>
          <a:endParaRPr lang="da-DK" sz="1100"/>
        </a:p>
      </xdr:txBody>
    </xdr:sp>
    <xdr:clientData/>
  </xdr:twoCellAnchor>
  <xdr:twoCellAnchor>
    <xdr:from>
      <xdr:col>1</xdr:col>
      <xdr:colOff>1117601</xdr:colOff>
      <xdr:row>9</xdr:row>
      <xdr:rowOff>473075</xdr:rowOff>
    </xdr:from>
    <xdr:to>
      <xdr:col>1</xdr:col>
      <xdr:colOff>1732493</xdr:colOff>
      <xdr:row>10</xdr:row>
      <xdr:rowOff>28575</xdr:rowOff>
    </xdr:to>
    <xdr:cxnSp macro="">
      <xdr:nvCxnSpPr>
        <xdr:cNvPr id="24" name="Lige forbindelse 23">
          <a:extLst>
            <a:ext uri="{FF2B5EF4-FFF2-40B4-BE49-F238E27FC236}">
              <a16:creationId xmlns:a16="http://schemas.microsoft.com/office/drawing/2014/main" id="{20DFE509-7B33-4FC9-8290-EFBD79490462}"/>
            </a:ext>
          </a:extLst>
        </xdr:cNvPr>
        <xdr:cNvCxnSpPr>
          <a:stCxn id="23" idx="1"/>
          <a:endCxn id="22" idx="0"/>
        </xdr:cNvCxnSpPr>
      </xdr:nvCxnSpPr>
      <xdr:spPr>
        <a:xfrm flipH="1">
          <a:off x="2683934" y="3030008"/>
          <a:ext cx="614892" cy="512234"/>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1192741</xdr:colOff>
      <xdr:row>5</xdr:row>
      <xdr:rowOff>779462</xdr:rowOff>
    </xdr:from>
    <xdr:to>
      <xdr:col>5</xdr:col>
      <xdr:colOff>402166</xdr:colOff>
      <xdr:row>8</xdr:row>
      <xdr:rowOff>137053</xdr:rowOff>
    </xdr:to>
    <xdr:sp macro="" textlink="">
      <xdr:nvSpPr>
        <xdr:cNvPr id="27" name="Ellipse 26">
          <a:extLst>
            <a:ext uri="{FF2B5EF4-FFF2-40B4-BE49-F238E27FC236}">
              <a16:creationId xmlns:a16="http://schemas.microsoft.com/office/drawing/2014/main" id="{9399170F-12B4-4381-82B5-C59D4152AB95}"/>
            </a:ext>
          </a:extLst>
        </xdr:cNvPr>
        <xdr:cNvSpPr/>
      </xdr:nvSpPr>
      <xdr:spPr>
        <a:xfrm>
          <a:off x="9241366" y="1819275"/>
          <a:ext cx="1312863" cy="66727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6</xdr:col>
      <xdr:colOff>277282</xdr:colOff>
      <xdr:row>5</xdr:row>
      <xdr:rowOff>890057</xdr:rowOff>
    </xdr:from>
    <xdr:to>
      <xdr:col>7</xdr:col>
      <xdr:colOff>763057</xdr:colOff>
      <xdr:row>9</xdr:row>
      <xdr:rowOff>244475</xdr:rowOff>
    </xdr:to>
    <xdr:sp macro="" textlink="">
      <xdr:nvSpPr>
        <xdr:cNvPr id="28" name="Tekstfelt 27">
          <a:extLst>
            <a:ext uri="{FF2B5EF4-FFF2-40B4-BE49-F238E27FC236}">
              <a16:creationId xmlns:a16="http://schemas.microsoft.com/office/drawing/2014/main" id="{0561A75F-D878-42F5-BC0B-134F22A1DEE8}"/>
            </a:ext>
          </a:extLst>
        </xdr:cNvPr>
        <xdr:cNvSpPr txBox="1"/>
      </xdr:nvSpPr>
      <xdr:spPr>
        <a:xfrm>
          <a:off x="12528549" y="1939924"/>
          <a:ext cx="2585508" cy="861484"/>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000"/>
            <a:t>Ved specifikationer til lønomkostninger og ekstern bistand skal der ikke opgives et beløb, men en timesats samt forventede</a:t>
          </a:r>
          <a:r>
            <a:rPr lang="da-DK" sz="1000" baseline="0"/>
            <a:t> antal timer der arbejdes på projektet. Arket beregner selv omkostningen</a:t>
          </a:r>
          <a:endParaRPr lang="da-DK" sz="1000"/>
        </a:p>
      </xdr:txBody>
    </xdr:sp>
    <xdr:clientData/>
  </xdr:twoCellAnchor>
  <xdr:twoCellAnchor>
    <xdr:from>
      <xdr:col>5</xdr:col>
      <xdr:colOff>402166</xdr:colOff>
      <xdr:row>6</xdr:row>
      <xdr:rowOff>160601</xdr:rowOff>
    </xdr:from>
    <xdr:to>
      <xdr:col>6</xdr:col>
      <xdr:colOff>277282</xdr:colOff>
      <xdr:row>8</xdr:row>
      <xdr:rowOff>3704</xdr:rowOff>
    </xdr:to>
    <xdr:cxnSp macro="">
      <xdr:nvCxnSpPr>
        <xdr:cNvPr id="29" name="Lige forbindelse 28">
          <a:extLst>
            <a:ext uri="{FF2B5EF4-FFF2-40B4-BE49-F238E27FC236}">
              <a16:creationId xmlns:a16="http://schemas.microsoft.com/office/drawing/2014/main" id="{07A9BBE0-FC16-408D-B7DF-DE2ECE7BCCA5}"/>
            </a:ext>
          </a:extLst>
        </xdr:cNvPr>
        <xdr:cNvCxnSpPr>
          <a:stCxn id="28" idx="1"/>
          <a:endCxn id="27" idx="6"/>
        </xdr:cNvCxnSpPr>
      </xdr:nvCxnSpPr>
      <xdr:spPr>
        <a:xfrm flipH="1" flipV="1">
          <a:off x="10554229" y="2152914"/>
          <a:ext cx="1978553" cy="20029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8466</xdr:colOff>
      <xdr:row>11</xdr:row>
      <xdr:rowOff>143934</xdr:rowOff>
    </xdr:from>
    <xdr:to>
      <xdr:col>3</xdr:col>
      <xdr:colOff>2074333</xdr:colOff>
      <xdr:row>15</xdr:row>
      <xdr:rowOff>211668</xdr:rowOff>
    </xdr:to>
    <xdr:sp macro="" textlink="">
      <xdr:nvSpPr>
        <xdr:cNvPr id="34" name="Ellipse 33">
          <a:extLst>
            <a:ext uri="{FF2B5EF4-FFF2-40B4-BE49-F238E27FC236}">
              <a16:creationId xmlns:a16="http://schemas.microsoft.com/office/drawing/2014/main" id="{27EB0D4D-D0A1-4773-965D-FA507737DE57}"/>
            </a:ext>
          </a:extLst>
        </xdr:cNvPr>
        <xdr:cNvSpPr/>
      </xdr:nvSpPr>
      <xdr:spPr>
        <a:xfrm>
          <a:off x="5960533" y="3835401"/>
          <a:ext cx="2065867" cy="15748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0</xdr:col>
      <xdr:colOff>695325</xdr:colOff>
      <xdr:row>15</xdr:row>
      <xdr:rowOff>778932</xdr:rowOff>
    </xdr:from>
    <xdr:to>
      <xdr:col>2</xdr:col>
      <xdr:colOff>552450</xdr:colOff>
      <xdr:row>21</xdr:row>
      <xdr:rowOff>24340</xdr:rowOff>
    </xdr:to>
    <xdr:sp macro="" textlink="">
      <xdr:nvSpPr>
        <xdr:cNvPr id="35" name="Tekstfelt 34">
          <a:extLst>
            <a:ext uri="{FF2B5EF4-FFF2-40B4-BE49-F238E27FC236}">
              <a16:creationId xmlns:a16="http://schemas.microsoft.com/office/drawing/2014/main" id="{7333B949-38B8-420B-A864-92EBF0E58204}"/>
            </a:ext>
          </a:extLst>
        </xdr:cNvPr>
        <xdr:cNvSpPr txBox="1"/>
      </xdr:nvSpPr>
      <xdr:spPr>
        <a:xfrm>
          <a:off x="695325" y="5977465"/>
          <a:ext cx="3446992" cy="1895475"/>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a:t>Gode råd om specifikationer af "øvrige udgifter":</a:t>
          </a:r>
        </a:p>
        <a:p>
          <a:r>
            <a:rPr lang="da-DK" sz="1100" b="0"/>
            <a:t>Øvrige</a:t>
          </a:r>
          <a:r>
            <a:rPr lang="da-DK" sz="1100" b="0" baseline="0"/>
            <a:t> udgifter skal udspecificeres tilstrækkeligt. Det er </a:t>
          </a:r>
          <a:r>
            <a:rPr lang="da-DK" sz="1100" b="0" u="sng" baseline="0"/>
            <a:t>ikke</a:t>
          </a:r>
          <a:r>
            <a:rPr lang="da-DK" sz="1100" b="0" baseline="0"/>
            <a:t> nok at skrive "transport", "rejser", "materialer", "møder", "forplejning". Plantefondssekretariatet skal typisk vide hvor mange det drejer sig om, for hvor mange medarbejdere, ved materialer hvilke materialer/kategorier der rummer den største omkostning.</a:t>
          </a:r>
        </a:p>
        <a:p>
          <a:r>
            <a:rPr lang="da-DK" sz="1100" b="0" baseline="0"/>
            <a:t>Husk også at én omkostning er én specifikation. man kan ikke i samme felt skrive: "kørsel, forplejning, standleje og råvarer til smagsprøver"</a:t>
          </a:r>
          <a:endParaRPr lang="da-DK" sz="1100" b="0"/>
        </a:p>
      </xdr:txBody>
    </xdr:sp>
    <xdr:clientData/>
  </xdr:twoCellAnchor>
  <xdr:twoCellAnchor>
    <xdr:from>
      <xdr:col>1</xdr:col>
      <xdr:colOff>852488</xdr:colOff>
      <xdr:row>14</xdr:row>
      <xdr:rowOff>167310</xdr:rowOff>
    </xdr:from>
    <xdr:to>
      <xdr:col>3</xdr:col>
      <xdr:colOff>311005</xdr:colOff>
      <xdr:row>15</xdr:row>
      <xdr:rowOff>778932</xdr:rowOff>
    </xdr:to>
    <xdr:cxnSp macro="">
      <xdr:nvCxnSpPr>
        <xdr:cNvPr id="36" name="Lige forbindelse 35">
          <a:extLst>
            <a:ext uri="{FF2B5EF4-FFF2-40B4-BE49-F238E27FC236}">
              <a16:creationId xmlns:a16="http://schemas.microsoft.com/office/drawing/2014/main" id="{FEDC8BB8-4190-4A8C-A358-0258C9E9AC8C}"/>
            </a:ext>
          </a:extLst>
        </xdr:cNvPr>
        <xdr:cNvCxnSpPr>
          <a:stCxn id="35" idx="0"/>
          <a:endCxn id="34" idx="3"/>
        </xdr:cNvCxnSpPr>
      </xdr:nvCxnSpPr>
      <xdr:spPr>
        <a:xfrm flipV="1">
          <a:off x="2418821" y="5179577"/>
          <a:ext cx="3844251" cy="797888"/>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2314575</xdr:colOff>
      <xdr:row>15</xdr:row>
      <xdr:rowOff>723900</xdr:rowOff>
    </xdr:from>
    <xdr:to>
      <xdr:col>4</xdr:col>
      <xdr:colOff>171450</xdr:colOff>
      <xdr:row>18</xdr:row>
      <xdr:rowOff>114300</xdr:rowOff>
    </xdr:to>
    <xdr:sp macro="" textlink="">
      <xdr:nvSpPr>
        <xdr:cNvPr id="46" name="Ellipse 45">
          <a:extLst>
            <a:ext uri="{FF2B5EF4-FFF2-40B4-BE49-F238E27FC236}">
              <a16:creationId xmlns:a16="http://schemas.microsoft.com/office/drawing/2014/main" id="{DF545088-B612-4BB7-B31E-1F8C3809216B}"/>
            </a:ext>
          </a:extLst>
        </xdr:cNvPr>
        <xdr:cNvSpPr/>
      </xdr:nvSpPr>
      <xdr:spPr>
        <a:xfrm>
          <a:off x="5895975" y="6029325"/>
          <a:ext cx="2324100" cy="7429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3</xdr:col>
      <xdr:colOff>1931601</xdr:colOff>
      <xdr:row>18</xdr:row>
      <xdr:rowOff>8907</xdr:rowOff>
    </xdr:from>
    <xdr:to>
      <xdr:col>4</xdr:col>
      <xdr:colOff>815974</xdr:colOff>
      <xdr:row>18</xdr:row>
      <xdr:rowOff>955146</xdr:rowOff>
    </xdr:to>
    <xdr:cxnSp macro="">
      <xdr:nvCxnSpPr>
        <xdr:cNvPr id="47" name="Lige forbindelse 46">
          <a:extLst>
            <a:ext uri="{FF2B5EF4-FFF2-40B4-BE49-F238E27FC236}">
              <a16:creationId xmlns:a16="http://schemas.microsoft.com/office/drawing/2014/main" id="{5BD2BB25-93E4-4972-99F1-E02584EB8B20}"/>
            </a:ext>
          </a:extLst>
        </xdr:cNvPr>
        <xdr:cNvCxnSpPr>
          <a:stCxn id="48" idx="1"/>
          <a:endCxn id="46" idx="5"/>
        </xdr:cNvCxnSpPr>
      </xdr:nvCxnSpPr>
      <xdr:spPr>
        <a:xfrm flipH="1" flipV="1">
          <a:off x="7883668" y="6536707"/>
          <a:ext cx="984106" cy="946239"/>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815974</xdr:colOff>
      <xdr:row>18</xdr:row>
      <xdr:rowOff>625475</xdr:rowOff>
    </xdr:from>
    <xdr:to>
      <xdr:col>5</xdr:col>
      <xdr:colOff>1075266</xdr:colOff>
      <xdr:row>20</xdr:row>
      <xdr:rowOff>141816</xdr:rowOff>
    </xdr:to>
    <xdr:sp macro="" textlink="">
      <xdr:nvSpPr>
        <xdr:cNvPr id="48" name="Tekstfelt 47">
          <a:extLst>
            <a:ext uri="{FF2B5EF4-FFF2-40B4-BE49-F238E27FC236}">
              <a16:creationId xmlns:a16="http://schemas.microsoft.com/office/drawing/2014/main" id="{CF9446B2-99B5-4D33-B244-AC8ECB7E3268}"/>
            </a:ext>
          </a:extLst>
        </xdr:cNvPr>
        <xdr:cNvSpPr txBox="1"/>
      </xdr:nvSpPr>
      <xdr:spPr>
        <a:xfrm>
          <a:off x="8867774" y="7153275"/>
          <a:ext cx="2359025" cy="659341"/>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050"/>
            <a:t>Ved omkostninger til Apperatur/udstyr, angives</a:t>
          </a:r>
          <a:r>
            <a:rPr lang="da-DK" sz="1050" baseline="0"/>
            <a:t> der både en omkostning om en scrap-værdi</a:t>
          </a:r>
          <a:endParaRPr lang="da-DK" sz="1050"/>
        </a:p>
      </xdr:txBody>
    </xdr:sp>
    <xdr:clientData/>
  </xdr:twoCellAnchor>
  <xdr:twoCellAnchor>
    <xdr:from>
      <xdr:col>3</xdr:col>
      <xdr:colOff>2076450</xdr:colOff>
      <xdr:row>8</xdr:row>
      <xdr:rowOff>87841</xdr:rowOff>
    </xdr:from>
    <xdr:to>
      <xdr:col>5</xdr:col>
      <xdr:colOff>48684</xdr:colOff>
      <xdr:row>10</xdr:row>
      <xdr:rowOff>93133</xdr:rowOff>
    </xdr:to>
    <xdr:sp macro="" textlink="">
      <xdr:nvSpPr>
        <xdr:cNvPr id="53" name="Ellipse 52">
          <a:extLst>
            <a:ext uri="{FF2B5EF4-FFF2-40B4-BE49-F238E27FC236}">
              <a16:creationId xmlns:a16="http://schemas.microsoft.com/office/drawing/2014/main" id="{DAF0062C-599E-422C-9240-4CABE6E98EA9}"/>
            </a:ext>
          </a:extLst>
        </xdr:cNvPr>
        <xdr:cNvSpPr/>
      </xdr:nvSpPr>
      <xdr:spPr>
        <a:xfrm>
          <a:off x="8028517" y="2458508"/>
          <a:ext cx="2171700" cy="114829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6</xdr:col>
      <xdr:colOff>475192</xdr:colOff>
      <xdr:row>9</xdr:row>
      <xdr:rowOff>601134</xdr:rowOff>
    </xdr:from>
    <xdr:to>
      <xdr:col>7</xdr:col>
      <xdr:colOff>1845733</xdr:colOff>
      <xdr:row>15</xdr:row>
      <xdr:rowOff>575734</xdr:rowOff>
    </xdr:to>
    <xdr:sp macro="" textlink="">
      <xdr:nvSpPr>
        <xdr:cNvPr id="55" name="Tekstfelt 54">
          <a:extLst>
            <a:ext uri="{FF2B5EF4-FFF2-40B4-BE49-F238E27FC236}">
              <a16:creationId xmlns:a16="http://schemas.microsoft.com/office/drawing/2014/main" id="{57D874C4-4320-463D-8272-5E08048C05C4}"/>
            </a:ext>
          </a:extLst>
        </xdr:cNvPr>
        <xdr:cNvSpPr txBox="1"/>
      </xdr:nvSpPr>
      <xdr:spPr>
        <a:xfrm>
          <a:off x="12726459" y="3158067"/>
          <a:ext cx="3470274" cy="26162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200" b="1"/>
            <a:t>Gode råd omkring</a:t>
          </a:r>
          <a:r>
            <a:rPr lang="da-DK" sz="1200" b="1" baseline="0"/>
            <a:t> omkostninger til eksternt indkøbte </a:t>
          </a:r>
          <a:r>
            <a:rPr lang="da-DK" sz="1200" b="1" u="sng" baseline="0"/>
            <a:t>varer</a:t>
          </a:r>
          <a:r>
            <a:rPr lang="da-DK" sz="1200" b="1" baseline="0"/>
            <a:t> og </a:t>
          </a:r>
          <a:r>
            <a:rPr lang="da-DK" sz="1200" b="1" u="sng" baseline="0"/>
            <a:t>tjenesteydelser</a:t>
          </a:r>
          <a:r>
            <a:rPr lang="da-DK" sz="1200" b="1" baseline="0"/>
            <a:t>!</a:t>
          </a:r>
        </a:p>
        <a:p>
          <a:endParaRPr lang="da-DK" sz="1200" b="1" baseline="0"/>
        </a:p>
        <a:p>
          <a:r>
            <a:rPr lang="da-DK" sz="1100" b="0" baseline="0"/>
            <a:t>For at sikre at plantefonden lever op til princippet om sparsommelig økonomisk forvaltning,</a:t>
          </a:r>
        </a:p>
        <a:p>
          <a:r>
            <a:rPr lang="da-DK" sz="1100" b="0" baseline="0"/>
            <a:t>kan Plantefondssekretariatet anmode om dokumentation for, at eksternt indkøbte varer eller tjenesteydelser, er indkøbt til markedspris. Større beløb til enkeltleverandører af disse skal dog altid dokumenteres -  senest i forbindelse med udbetalingen. Det er revisors pligt og ansvar at kontrollere at dette efterleves.</a:t>
          </a:r>
        </a:p>
        <a:p>
          <a:endParaRPr lang="da-DK" sz="1100" b="0" baseline="0"/>
        </a:p>
        <a:p>
          <a:r>
            <a:rPr lang="da-DK" sz="1100" b="0" baseline="0"/>
            <a:t>Offentlige institutioner skal desuden være opmærksomme på EU's udbudsregler.</a:t>
          </a:r>
        </a:p>
      </xdr:txBody>
    </xdr:sp>
    <xdr:clientData/>
  </xdr:twoCellAnchor>
  <xdr:twoCellAnchor>
    <xdr:from>
      <xdr:col>5</xdr:col>
      <xdr:colOff>48684</xdr:colOff>
      <xdr:row>9</xdr:row>
      <xdr:rowOff>475721</xdr:rowOff>
    </xdr:from>
    <xdr:to>
      <xdr:col>7</xdr:col>
      <xdr:colOff>110596</xdr:colOff>
      <xdr:row>9</xdr:row>
      <xdr:rowOff>601134</xdr:rowOff>
    </xdr:to>
    <xdr:cxnSp macro="">
      <xdr:nvCxnSpPr>
        <xdr:cNvPr id="56" name="Lige forbindelse 55">
          <a:extLst>
            <a:ext uri="{FF2B5EF4-FFF2-40B4-BE49-F238E27FC236}">
              <a16:creationId xmlns:a16="http://schemas.microsoft.com/office/drawing/2014/main" id="{E4931805-48D5-44B1-AB4A-AEE05034A7E9}"/>
            </a:ext>
          </a:extLst>
        </xdr:cNvPr>
        <xdr:cNvCxnSpPr>
          <a:stCxn id="53" idx="6"/>
          <a:endCxn id="55" idx="0"/>
        </xdr:cNvCxnSpPr>
      </xdr:nvCxnSpPr>
      <xdr:spPr>
        <a:xfrm>
          <a:off x="10200217" y="3032654"/>
          <a:ext cx="4261379" cy="125413"/>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1894415</xdr:colOff>
      <xdr:row>10</xdr:row>
      <xdr:rowOff>158751</xdr:rowOff>
    </xdr:from>
    <xdr:to>
      <xdr:col>9</xdr:col>
      <xdr:colOff>370416</xdr:colOff>
      <xdr:row>15</xdr:row>
      <xdr:rowOff>116417</xdr:rowOff>
    </xdr:to>
    <xdr:sp macro="" textlink="">
      <xdr:nvSpPr>
        <xdr:cNvPr id="65" name="Ellipse 64">
          <a:extLst>
            <a:ext uri="{FF2B5EF4-FFF2-40B4-BE49-F238E27FC236}">
              <a16:creationId xmlns:a16="http://schemas.microsoft.com/office/drawing/2014/main" id="{43834F62-1F88-4EE6-8896-9BD53BBCC265}"/>
            </a:ext>
          </a:extLst>
        </xdr:cNvPr>
        <xdr:cNvSpPr/>
      </xdr:nvSpPr>
      <xdr:spPr>
        <a:xfrm>
          <a:off x="16266582" y="3725334"/>
          <a:ext cx="2688167" cy="169333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7</xdr:col>
      <xdr:colOff>1845733</xdr:colOff>
      <xdr:row>13</xdr:row>
      <xdr:rowOff>410634</xdr:rowOff>
    </xdr:from>
    <xdr:to>
      <xdr:col>7</xdr:col>
      <xdr:colOff>1894415</xdr:colOff>
      <xdr:row>13</xdr:row>
      <xdr:rowOff>438151</xdr:rowOff>
    </xdr:to>
    <xdr:cxnSp macro="">
      <xdr:nvCxnSpPr>
        <xdr:cNvPr id="66" name="Lige forbindelse 65">
          <a:extLst>
            <a:ext uri="{FF2B5EF4-FFF2-40B4-BE49-F238E27FC236}">
              <a16:creationId xmlns:a16="http://schemas.microsoft.com/office/drawing/2014/main" id="{5EE49ABF-1516-46FA-837C-385444822759}"/>
            </a:ext>
          </a:extLst>
        </xdr:cNvPr>
        <xdr:cNvCxnSpPr>
          <a:stCxn id="55" idx="3"/>
          <a:endCxn id="65" idx="2"/>
        </xdr:cNvCxnSpPr>
      </xdr:nvCxnSpPr>
      <xdr:spPr>
        <a:xfrm>
          <a:off x="16196733" y="4466167"/>
          <a:ext cx="48682" cy="27517"/>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84667</xdr:colOff>
      <xdr:row>29</xdr:row>
      <xdr:rowOff>158750</xdr:rowOff>
    </xdr:from>
    <xdr:to>
      <xdr:col>2</xdr:col>
      <xdr:colOff>312208</xdr:colOff>
      <xdr:row>32</xdr:row>
      <xdr:rowOff>46566</xdr:rowOff>
    </xdr:to>
    <xdr:sp macro="" textlink="">
      <xdr:nvSpPr>
        <xdr:cNvPr id="30" name="Ellipse 29">
          <a:extLst>
            <a:ext uri="{FF2B5EF4-FFF2-40B4-BE49-F238E27FC236}">
              <a16:creationId xmlns:a16="http://schemas.microsoft.com/office/drawing/2014/main" id="{A42FC9B2-DC8F-4119-81A7-C6866BED16DC}"/>
            </a:ext>
          </a:extLst>
        </xdr:cNvPr>
        <xdr:cNvSpPr/>
      </xdr:nvSpPr>
      <xdr:spPr>
        <a:xfrm>
          <a:off x="1651000" y="10403417"/>
          <a:ext cx="2248958" cy="46989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2</xdr:col>
      <xdr:colOff>2031999</xdr:colOff>
      <xdr:row>26</xdr:row>
      <xdr:rowOff>127000</xdr:rowOff>
    </xdr:from>
    <xdr:to>
      <xdr:col>6</xdr:col>
      <xdr:colOff>772583</xdr:colOff>
      <xdr:row>32</xdr:row>
      <xdr:rowOff>190500</xdr:rowOff>
    </xdr:to>
    <xdr:sp macro="" textlink="">
      <xdr:nvSpPr>
        <xdr:cNvPr id="31" name="Ellipse 30">
          <a:extLst>
            <a:ext uri="{FF2B5EF4-FFF2-40B4-BE49-F238E27FC236}">
              <a16:creationId xmlns:a16="http://schemas.microsoft.com/office/drawing/2014/main" id="{509B9B1B-443F-4757-ABAC-DE9F180ADD32}"/>
            </a:ext>
          </a:extLst>
        </xdr:cNvPr>
        <xdr:cNvSpPr/>
      </xdr:nvSpPr>
      <xdr:spPr>
        <a:xfrm>
          <a:off x="5619749" y="9027583"/>
          <a:ext cx="7418917" cy="197908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2</xdr:col>
      <xdr:colOff>952500</xdr:colOff>
      <xdr:row>18</xdr:row>
      <xdr:rowOff>465666</xdr:rowOff>
    </xdr:from>
    <xdr:to>
      <xdr:col>3</xdr:col>
      <xdr:colOff>1788584</xdr:colOff>
      <xdr:row>25</xdr:row>
      <xdr:rowOff>42333</xdr:rowOff>
    </xdr:to>
    <xdr:sp macro="" textlink="">
      <xdr:nvSpPr>
        <xdr:cNvPr id="33" name="Tekstfelt 32">
          <a:extLst>
            <a:ext uri="{FF2B5EF4-FFF2-40B4-BE49-F238E27FC236}">
              <a16:creationId xmlns:a16="http://schemas.microsoft.com/office/drawing/2014/main" id="{EE2EC89E-F293-41FC-8671-C70F1C8541B8}"/>
            </a:ext>
          </a:extLst>
        </xdr:cNvPr>
        <xdr:cNvSpPr txBox="1"/>
      </xdr:nvSpPr>
      <xdr:spPr>
        <a:xfrm>
          <a:off x="4540250" y="7133166"/>
          <a:ext cx="3196167" cy="1629834"/>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Bemærk at man også kan starte udarbejdelsen</a:t>
          </a:r>
          <a:r>
            <a:rPr lang="da-DK" sz="1100" baseline="0"/>
            <a:t> af sit delbudget</a:t>
          </a:r>
          <a:r>
            <a:rPr lang="da-DK" sz="1100"/>
            <a:t>,</a:t>
          </a:r>
          <a:r>
            <a:rPr lang="da-DK" sz="1100" baseline="0"/>
            <a:t> ved at udfylde specifikationerne. I dette tilfælde vil det samlede beløb (i dette tilfælde for lønomkostninger) fremgå som negativt tal. Dette tal kan så skrives ind under tilsvarende omkostningsart i tilsvarende delbudget (ark 1). Samme er gældende for opgjorte antal timer. De indføres i kolonne F i ark 1 (i dette tilfælde i celle F46)</a:t>
          </a:r>
          <a:endParaRPr lang="da-DK" sz="1100"/>
        </a:p>
      </xdr:txBody>
    </xdr:sp>
    <xdr:clientData/>
  </xdr:twoCellAnchor>
  <xdr:twoCellAnchor>
    <xdr:from>
      <xdr:col>3</xdr:col>
      <xdr:colOff>190501</xdr:colOff>
      <xdr:row>25</xdr:row>
      <xdr:rowOff>42333</xdr:rowOff>
    </xdr:from>
    <xdr:to>
      <xdr:col>4</xdr:col>
      <xdr:colOff>1275291</xdr:colOff>
      <xdr:row>26</xdr:row>
      <xdr:rowOff>127000</xdr:rowOff>
    </xdr:to>
    <xdr:cxnSp macro="">
      <xdr:nvCxnSpPr>
        <xdr:cNvPr id="37" name="Lige forbindelse 36">
          <a:extLst>
            <a:ext uri="{FF2B5EF4-FFF2-40B4-BE49-F238E27FC236}">
              <a16:creationId xmlns:a16="http://schemas.microsoft.com/office/drawing/2014/main" id="{56248706-D563-4A5E-B024-1677FB9F61FA}"/>
            </a:ext>
          </a:extLst>
        </xdr:cNvPr>
        <xdr:cNvCxnSpPr>
          <a:stCxn id="31" idx="0"/>
          <a:endCxn id="33" idx="2"/>
        </xdr:cNvCxnSpPr>
      </xdr:nvCxnSpPr>
      <xdr:spPr>
        <a:xfrm flipH="1" flipV="1">
          <a:off x="6138334" y="8763000"/>
          <a:ext cx="3190874" cy="275167"/>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1209146</xdr:colOff>
      <xdr:row>25</xdr:row>
      <xdr:rowOff>42333</xdr:rowOff>
    </xdr:from>
    <xdr:to>
      <xdr:col>3</xdr:col>
      <xdr:colOff>190501</xdr:colOff>
      <xdr:row>29</xdr:row>
      <xdr:rowOff>158750</xdr:rowOff>
    </xdr:to>
    <xdr:cxnSp macro="">
      <xdr:nvCxnSpPr>
        <xdr:cNvPr id="38" name="Lige forbindelse 37">
          <a:extLst>
            <a:ext uri="{FF2B5EF4-FFF2-40B4-BE49-F238E27FC236}">
              <a16:creationId xmlns:a16="http://schemas.microsoft.com/office/drawing/2014/main" id="{C1A1E168-34C9-4CC3-9FF0-18CB20EC8838}"/>
            </a:ext>
          </a:extLst>
        </xdr:cNvPr>
        <xdr:cNvCxnSpPr>
          <a:stCxn id="30" idx="0"/>
          <a:endCxn id="33" idx="2"/>
        </xdr:cNvCxnSpPr>
      </xdr:nvCxnSpPr>
      <xdr:spPr>
        <a:xfrm flipV="1">
          <a:off x="2775479" y="8763000"/>
          <a:ext cx="3362855" cy="1640417"/>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42333</xdr:colOff>
      <xdr:row>9</xdr:row>
      <xdr:rowOff>939801</xdr:rowOff>
    </xdr:from>
    <xdr:to>
      <xdr:col>6</xdr:col>
      <xdr:colOff>397932</xdr:colOff>
      <xdr:row>16</xdr:row>
      <xdr:rowOff>101600</xdr:rowOff>
    </xdr:to>
    <xdr:sp macro="" textlink="">
      <xdr:nvSpPr>
        <xdr:cNvPr id="69" name="Tekstfelt 68">
          <a:extLst>
            <a:ext uri="{FF2B5EF4-FFF2-40B4-BE49-F238E27FC236}">
              <a16:creationId xmlns:a16="http://schemas.microsoft.com/office/drawing/2014/main" id="{E0106A13-71A4-452E-98B8-2D5F3DC3FBA0}"/>
            </a:ext>
          </a:extLst>
        </xdr:cNvPr>
        <xdr:cNvSpPr txBox="1"/>
      </xdr:nvSpPr>
      <xdr:spPr>
        <a:xfrm>
          <a:off x="10193866" y="3496734"/>
          <a:ext cx="2455333" cy="2760133"/>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200" b="1"/>
            <a:t>Om tilskudsberettigede</a:t>
          </a:r>
          <a:r>
            <a:rPr lang="da-DK" sz="1200" b="1" baseline="0"/>
            <a:t> omkostninger forbundet med projektets effektstyring.</a:t>
          </a:r>
        </a:p>
        <a:p>
          <a:r>
            <a:rPr lang="da-DK" sz="1100" b="0" baseline="0"/>
            <a:t>1. dette område udfyldes automatisk hvis projektet ønsker bistand fra Plantefondens tilknyttede eksterne evaluator. Feltet er derfor låst mod redigering</a:t>
          </a:r>
        </a:p>
        <a:p>
          <a:endParaRPr lang="da-DK" sz="1100" b="0" baseline="0"/>
        </a:p>
        <a:p>
          <a:r>
            <a:rPr lang="da-DK" sz="1100" b="0" baseline="0"/>
            <a:t>2. projektets arbejde med effekstyring, kan også rumme øvrige omkostninger - eksempelvis indkøb af data til nulpunktsmåling, udgifter til fysiske materialer eller licenser udbydere af surveys mv.</a:t>
          </a:r>
        </a:p>
      </xdr:txBody>
    </xdr:sp>
    <xdr:clientData/>
  </xdr:twoCellAnchor>
  <xdr:twoCellAnchor>
    <xdr:from>
      <xdr:col>2</xdr:col>
      <xdr:colOff>2243666</xdr:colOff>
      <xdr:row>8</xdr:row>
      <xdr:rowOff>67734</xdr:rowOff>
    </xdr:from>
    <xdr:to>
      <xdr:col>3</xdr:col>
      <xdr:colOff>2053166</xdr:colOff>
      <xdr:row>11</xdr:row>
      <xdr:rowOff>101600</xdr:rowOff>
    </xdr:to>
    <xdr:sp macro="" textlink="">
      <xdr:nvSpPr>
        <xdr:cNvPr id="70" name="Ellipse 69">
          <a:extLst>
            <a:ext uri="{FF2B5EF4-FFF2-40B4-BE49-F238E27FC236}">
              <a16:creationId xmlns:a16="http://schemas.microsoft.com/office/drawing/2014/main" id="{8A6FA07E-D2C5-4A58-8D03-2D05BA478D74}"/>
            </a:ext>
          </a:extLst>
        </xdr:cNvPr>
        <xdr:cNvSpPr/>
      </xdr:nvSpPr>
      <xdr:spPr>
        <a:xfrm>
          <a:off x="5833533" y="2438401"/>
          <a:ext cx="2171700" cy="135466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3</xdr:col>
      <xdr:colOff>1735128</xdr:colOff>
      <xdr:row>10</xdr:row>
      <xdr:rowOff>81014</xdr:rowOff>
    </xdr:from>
    <xdr:to>
      <xdr:col>5</xdr:col>
      <xdr:colOff>67734</xdr:colOff>
      <xdr:row>13</xdr:row>
      <xdr:rowOff>67734</xdr:rowOff>
    </xdr:to>
    <xdr:cxnSp macro="">
      <xdr:nvCxnSpPr>
        <xdr:cNvPr id="71" name="Lige forbindelse 70">
          <a:extLst>
            <a:ext uri="{FF2B5EF4-FFF2-40B4-BE49-F238E27FC236}">
              <a16:creationId xmlns:a16="http://schemas.microsoft.com/office/drawing/2014/main" id="{03756F5E-338F-4598-AE21-B538B2B72E47}"/>
            </a:ext>
          </a:extLst>
        </xdr:cNvPr>
        <xdr:cNvCxnSpPr>
          <a:stCxn id="70" idx="5"/>
        </xdr:cNvCxnSpPr>
      </xdr:nvCxnSpPr>
      <xdr:spPr>
        <a:xfrm>
          <a:off x="7687195" y="3594681"/>
          <a:ext cx="2532072" cy="528586"/>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2065868</xdr:colOff>
      <xdr:row>12</xdr:row>
      <xdr:rowOff>118533</xdr:rowOff>
    </xdr:from>
    <xdr:to>
      <xdr:col>4</xdr:col>
      <xdr:colOff>2057401</xdr:colOff>
      <xdr:row>15</xdr:row>
      <xdr:rowOff>127001</xdr:rowOff>
    </xdr:to>
    <xdr:sp macro="" textlink="">
      <xdr:nvSpPr>
        <xdr:cNvPr id="86" name="Ellipse 85">
          <a:extLst>
            <a:ext uri="{FF2B5EF4-FFF2-40B4-BE49-F238E27FC236}">
              <a16:creationId xmlns:a16="http://schemas.microsoft.com/office/drawing/2014/main" id="{6F85C9F5-5B6C-41AC-BAD4-594ACDFA0278}"/>
            </a:ext>
          </a:extLst>
        </xdr:cNvPr>
        <xdr:cNvSpPr/>
      </xdr:nvSpPr>
      <xdr:spPr>
        <a:xfrm>
          <a:off x="8017935" y="3987800"/>
          <a:ext cx="2091266" cy="133773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4</xdr:col>
      <xdr:colOff>1751142</xdr:colOff>
      <xdr:row>14</xdr:row>
      <xdr:rowOff>117360</xdr:rowOff>
    </xdr:from>
    <xdr:to>
      <xdr:col>5</xdr:col>
      <xdr:colOff>59267</xdr:colOff>
      <xdr:row>15</xdr:row>
      <xdr:rowOff>169334</xdr:rowOff>
    </xdr:to>
    <xdr:cxnSp macro="">
      <xdr:nvCxnSpPr>
        <xdr:cNvPr id="89" name="Lige forbindelse 88">
          <a:extLst>
            <a:ext uri="{FF2B5EF4-FFF2-40B4-BE49-F238E27FC236}">
              <a16:creationId xmlns:a16="http://schemas.microsoft.com/office/drawing/2014/main" id="{E5B50C9D-01DD-4F5E-AFD8-860AFD817910}"/>
            </a:ext>
          </a:extLst>
        </xdr:cNvPr>
        <xdr:cNvCxnSpPr>
          <a:stCxn id="86" idx="5"/>
        </xdr:cNvCxnSpPr>
      </xdr:nvCxnSpPr>
      <xdr:spPr>
        <a:xfrm>
          <a:off x="9802942" y="5129627"/>
          <a:ext cx="407858" cy="23824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56</xdr:row>
      <xdr:rowOff>0</xdr:rowOff>
    </xdr:from>
    <xdr:to>
      <xdr:col>27</xdr:col>
      <xdr:colOff>508000</xdr:colOff>
      <xdr:row>67</xdr:row>
      <xdr:rowOff>101600</xdr:rowOff>
    </xdr:to>
    <xdr:sp macro="" textlink="">
      <xdr:nvSpPr>
        <xdr:cNvPr id="5" name="Rektangel 4">
          <a:extLst>
            <a:ext uri="{FF2B5EF4-FFF2-40B4-BE49-F238E27FC236}">
              <a16:creationId xmlns:a16="http://schemas.microsoft.com/office/drawing/2014/main" id="{1EBE4C3F-4C3D-4247-BC0E-17143A44AC30}"/>
            </a:ext>
          </a:extLst>
        </xdr:cNvPr>
        <xdr:cNvSpPr/>
      </xdr:nvSpPr>
      <xdr:spPr>
        <a:xfrm>
          <a:off x="76200" y="11353800"/>
          <a:ext cx="25450800" cy="37084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27</xdr:col>
      <xdr:colOff>264583</xdr:colOff>
      <xdr:row>4</xdr:row>
      <xdr:rowOff>9525</xdr:rowOff>
    </xdr:from>
    <xdr:to>
      <xdr:col>33</xdr:col>
      <xdr:colOff>52916</xdr:colOff>
      <xdr:row>46</xdr:row>
      <xdr:rowOff>1</xdr:rowOff>
    </xdr:to>
    <xdr:sp macro="" textlink="">
      <xdr:nvSpPr>
        <xdr:cNvPr id="13" name="Tekstboks 1">
          <a:extLst>
            <a:ext uri="{FF2B5EF4-FFF2-40B4-BE49-F238E27FC236}">
              <a16:creationId xmlns:a16="http://schemas.microsoft.com/office/drawing/2014/main" id="{210FD3FF-AABA-433E-B8CF-C531BD28E214}"/>
            </a:ext>
          </a:extLst>
        </xdr:cNvPr>
        <xdr:cNvSpPr txBox="1"/>
      </xdr:nvSpPr>
      <xdr:spPr>
        <a:xfrm>
          <a:off x="26991733" y="1444625"/>
          <a:ext cx="3712633" cy="6467476"/>
        </a:xfrm>
        <a:prstGeom prst="rect">
          <a:avLst/>
        </a:prstGeom>
        <a:solidFill>
          <a:srgbClr val="FFFF00"/>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a-DK" sz="1200" b="1" i="0" u="none" strike="noStrike" kern="0" cap="none" spc="0" normalizeH="0" baseline="0" noProof="0">
              <a:ln>
                <a:noFill/>
              </a:ln>
              <a:solidFill>
                <a:prstClr val="black"/>
              </a:solidFill>
              <a:effectLst/>
              <a:uLnTx/>
              <a:uFillTx/>
              <a:latin typeface="+mn-lt"/>
              <a:ea typeface="+mn-ea"/>
              <a:cs typeface="Arial" pitchFamily="34" charset="0"/>
            </a:rPr>
            <a:t>Vejledning til udfyldelse af gantt-diagram</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prstClr val="black"/>
              </a:solidFill>
              <a:effectLst/>
              <a:uLnTx/>
              <a:uFillTx/>
              <a:latin typeface="+mn-lt"/>
              <a:ea typeface="+mn-ea"/>
              <a:cs typeface="Arial" pitchFamily="34" charset="0"/>
            </a:rPr>
            <a:t>På faneblad 4 ses et eksempel på et gantt-diagram. Du er velkommen til at bruge et andet format/layout, blot det sikres at følgende obligatoriske oplysninger, som skal fremgå af diagrammet, også er indeholdt i det medsendte diagram. De obligatoriske oplysninger er:</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10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prstClr val="black"/>
              </a:solidFill>
              <a:effectLst/>
              <a:uLnTx/>
              <a:uFillTx/>
              <a:latin typeface="+mn-lt"/>
              <a:ea typeface="+mn-ea"/>
              <a:cs typeface="Arial" pitchFamily="34" charset="0"/>
            </a:rPr>
            <a:t>- Involverede projektdeltagere for hver arbejdspakke samt angivelse af tidsforløbet for arbejdspakken</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prstClr val="black"/>
              </a:solidFill>
              <a:effectLst/>
              <a:uLnTx/>
              <a:uFillTx/>
              <a:latin typeface="+mn-lt"/>
              <a:ea typeface="+mn-ea"/>
              <a:cs typeface="Arial" pitchFamily="34" charset="0"/>
            </a:rPr>
            <a:t>- Samlet antal timer for hver arbejdspakke</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prstClr val="black"/>
              </a:solidFill>
              <a:effectLst/>
              <a:uLnTx/>
              <a:uFillTx/>
              <a:latin typeface="+mn-lt"/>
              <a:ea typeface="+mn-ea"/>
              <a:cs typeface="Arial" pitchFamily="34" charset="0"/>
            </a:rPr>
            <a:t>- Samlet budget for hver arbejdspakke</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prstClr val="black"/>
              </a:solidFill>
              <a:effectLst/>
              <a:uLnTx/>
              <a:uFillTx/>
              <a:latin typeface="+mn-lt"/>
              <a:ea typeface="+mn-ea"/>
              <a:cs typeface="Arial" pitchFamily="34" charset="0"/>
            </a:rPr>
            <a:t>- Totalt budget</a:t>
          </a:r>
        </a:p>
        <a:p>
          <a:pPr marL="0" marR="0" lvl="0" indent="0" defTabSz="914400" eaLnBrk="1" fontAlgn="auto" latinLnBrk="0" hangingPunct="1">
            <a:lnSpc>
              <a:spcPts val="1200"/>
            </a:lnSpc>
            <a:spcBef>
              <a:spcPts val="0"/>
            </a:spcBef>
            <a:spcAft>
              <a:spcPts val="0"/>
            </a:spcAft>
            <a:buClrTx/>
            <a:buSzTx/>
            <a:buFontTx/>
            <a:buNone/>
            <a:tabLst/>
            <a:defRPr/>
          </a:pPr>
          <a:r>
            <a:rPr kumimoji="0" lang="da-DK" sz="1100" b="0" i="0" u="none" strike="noStrike" kern="0" cap="none" spc="0" normalizeH="0" baseline="0" noProof="0">
              <a:ln>
                <a:noFill/>
              </a:ln>
              <a:solidFill>
                <a:prstClr val="black"/>
              </a:solidFill>
              <a:effectLst/>
              <a:uLnTx/>
              <a:uFillTx/>
              <a:latin typeface="+mn-lt"/>
              <a:ea typeface="+mn-ea"/>
              <a:cs typeface="Arial" pitchFamily="34" charset="0"/>
            </a:rPr>
            <a:t>- Milepæle i hver arbejdspakke.</a:t>
          </a:r>
        </a:p>
        <a:p>
          <a:pPr marL="0" marR="0" lvl="0" indent="0" defTabSz="914400" eaLnBrk="1" fontAlgn="auto" latinLnBrk="0" hangingPunct="1">
            <a:lnSpc>
              <a:spcPts val="1400"/>
            </a:lnSpc>
            <a:spcBef>
              <a:spcPts val="0"/>
            </a:spcBef>
            <a:spcAft>
              <a:spcPts val="0"/>
            </a:spcAft>
            <a:buClrTx/>
            <a:buSzTx/>
            <a:buFontTx/>
            <a:buNone/>
            <a:tabLst/>
            <a:defRPr/>
          </a:pPr>
          <a:endParaRPr kumimoji="0" lang="da-DK" sz="1200" b="1"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ts val="1400"/>
            </a:lnSpc>
            <a:spcBef>
              <a:spcPts val="0"/>
            </a:spcBef>
            <a:spcAft>
              <a:spcPts val="0"/>
            </a:spcAft>
            <a:buClrTx/>
            <a:buSzTx/>
            <a:buFontTx/>
            <a:buNone/>
            <a:tabLst/>
            <a:defRPr/>
          </a:pPr>
          <a:r>
            <a:rPr kumimoji="0" lang="da-DK" sz="1200" b="1" i="0" u="none" strike="noStrike" kern="0" cap="none" spc="0" normalizeH="0" baseline="0" noProof="0">
              <a:ln>
                <a:noFill/>
              </a:ln>
              <a:solidFill>
                <a:prstClr val="black"/>
              </a:solidFill>
              <a:effectLst/>
              <a:uLnTx/>
              <a:uFillTx/>
              <a:latin typeface="+mn-lt"/>
              <a:ea typeface="+mn-ea"/>
              <a:cs typeface="Arial" pitchFamily="34" charset="0"/>
            </a:rPr>
            <a:t>Ordforklaring:</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sng" strike="noStrike" kern="0" cap="none" spc="0" normalizeH="0" baseline="0" noProof="0">
              <a:ln>
                <a:noFill/>
              </a:ln>
              <a:solidFill>
                <a:prstClr val="black"/>
              </a:solidFill>
              <a:effectLst/>
              <a:uLnTx/>
              <a:uFillTx/>
              <a:latin typeface="+mn-lt"/>
              <a:ea typeface="+mn-ea"/>
              <a:cs typeface="+mn-cs"/>
            </a:rPr>
            <a:t>Milepæl = delmål</a:t>
          </a:r>
          <a:endParaRPr kumimoji="0" lang="da-DK"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prstClr val="black"/>
              </a:solidFill>
              <a:effectLst/>
              <a:uLnTx/>
              <a:uFillTx/>
              <a:latin typeface="+mn-lt"/>
              <a:ea typeface="+mn-ea"/>
              <a:cs typeface="+mn-cs"/>
            </a:rPr>
            <a:t>En milepæl er en planlagt begivenhed, der signalerer en vigtigt beslutning, resultat eller færdiggørelsen af ​​en levering i et projekt. Milepæle kan bruges som projekt-checkpoints for at validere, hvordan projektet skrider frem. En milepæl er således ikke kun et udtryk for, hvor langt man er nået i et projekt, men indikerer således også, i hvilken retning projektet skal køre efter nået milepæl. Milepæle skal anføres og markeres med kryds i gantt-diagrammet</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100" b="0" i="0" u="sng"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ts val="1200"/>
            </a:lnSpc>
            <a:spcBef>
              <a:spcPts val="0"/>
            </a:spcBef>
            <a:spcAft>
              <a:spcPts val="0"/>
            </a:spcAft>
            <a:buClrTx/>
            <a:buSzTx/>
            <a:buFontTx/>
            <a:buNone/>
            <a:tabLst/>
            <a:defRPr/>
          </a:pPr>
          <a:r>
            <a:rPr kumimoji="0" lang="da-DK" sz="1100" b="0" i="0" u="sng" strike="noStrike" kern="0" cap="none" spc="0" normalizeH="0" baseline="0" noProof="0">
              <a:ln>
                <a:noFill/>
              </a:ln>
              <a:solidFill>
                <a:prstClr val="black"/>
              </a:solidFill>
              <a:effectLst/>
              <a:uLnTx/>
              <a:uFillTx/>
              <a:latin typeface="+mn-lt"/>
              <a:ea typeface="+mn-ea"/>
              <a:cs typeface="Arial" pitchFamily="34" charset="0"/>
            </a:rPr>
            <a:t>Antal timer</a:t>
          </a:r>
          <a:r>
            <a:rPr kumimoji="0" lang="da-DK" sz="1100" b="0" i="0" u="none" strike="noStrike" kern="0" cap="none" spc="0" normalizeH="0" baseline="0" noProof="0">
              <a:ln>
                <a:noFill/>
              </a:ln>
              <a:solidFill>
                <a:prstClr val="black"/>
              </a:solidFill>
              <a:effectLst/>
              <a:uLnTx/>
              <a:uFillTx/>
              <a:latin typeface="+mn-lt"/>
              <a:ea typeface="+mn-ea"/>
              <a:cs typeface="Arial" pitchFamily="34" charset="0"/>
            </a:rPr>
            <a:t>: Der skal angives et samlet antal timer for hver arbejdspakke. Det er frivilligt, om det angives for hvert enkelt delelement i arbejdspakken. Projektets totale timetal skal desuden angives og skal stemme overens med antallet af timer angivet i projektets totalbudget i fanebladet "Samlet budgetoversigt". </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10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ts val="1100"/>
            </a:lnSpc>
            <a:spcBef>
              <a:spcPts val="0"/>
            </a:spcBef>
            <a:spcAft>
              <a:spcPts val="0"/>
            </a:spcAft>
            <a:buClrTx/>
            <a:buSzTx/>
            <a:buFontTx/>
            <a:buNone/>
            <a:tabLst/>
            <a:defRPr/>
          </a:pPr>
          <a:r>
            <a:rPr kumimoji="0" lang="da-DK" sz="1100" b="0" i="0" u="sng" strike="noStrike" kern="0" cap="none" spc="0" normalizeH="0" baseline="0" noProof="0">
              <a:ln>
                <a:noFill/>
              </a:ln>
              <a:solidFill>
                <a:prstClr val="black"/>
              </a:solidFill>
              <a:effectLst/>
              <a:uLnTx/>
              <a:uFillTx/>
              <a:latin typeface="+mn-lt"/>
              <a:ea typeface="+mn-ea"/>
              <a:cs typeface="Arial" pitchFamily="34" charset="0"/>
            </a:rPr>
            <a:t>AP budget</a:t>
          </a:r>
          <a:r>
            <a:rPr kumimoji="0" lang="da-DK" sz="1100" b="0" i="0" u="none" strike="noStrike" kern="0" cap="none" spc="0" normalizeH="0" baseline="0" noProof="0">
              <a:ln>
                <a:noFill/>
              </a:ln>
              <a:solidFill>
                <a:prstClr val="black"/>
              </a:solidFill>
              <a:effectLst/>
              <a:uLnTx/>
              <a:uFillTx/>
              <a:latin typeface="+mn-lt"/>
              <a:ea typeface="+mn-ea"/>
              <a:cs typeface="Arial" pitchFamily="34" charset="0"/>
            </a:rPr>
            <a:t>:  Der skal angives et samlet budget for hver arbejdspakke. Det er frivilligt, om det angives for hvert enkelt delelement i arbejdspakken. Projektets totale budget skal desuden angives</a:t>
          </a:r>
          <a:r>
            <a:rPr lang="da-DK" sz="1100" b="0" i="0" baseline="0">
              <a:solidFill>
                <a:schemeClr val="dk1"/>
              </a:solidFill>
              <a:effectLst/>
              <a:latin typeface="+mn-lt"/>
              <a:ea typeface="+mn-ea"/>
              <a:cs typeface="+mn-cs"/>
            </a:rPr>
            <a:t> og skal stemme overens med beløbet angivet i projektets totalbudget i fanebladet "Samlet budgetoversigt. </a:t>
          </a:r>
          <a:endParaRPr lang="da-DK">
            <a:effectLst/>
          </a:endParaRPr>
        </a:p>
      </xdr:txBody>
    </xdr:sp>
    <xdr:clientData/>
  </xdr:twoCellAnchor>
  <xdr:twoCellAnchor>
    <xdr:from>
      <xdr:col>10</xdr:col>
      <xdr:colOff>414866</xdr:colOff>
      <xdr:row>46</xdr:row>
      <xdr:rowOff>167215</xdr:rowOff>
    </xdr:from>
    <xdr:to>
      <xdr:col>17</xdr:col>
      <xdr:colOff>423332</xdr:colOff>
      <xdr:row>56</xdr:row>
      <xdr:rowOff>56444</xdr:rowOff>
    </xdr:to>
    <xdr:sp macro="" textlink="">
      <xdr:nvSpPr>
        <xdr:cNvPr id="25" name="Stregbilledforklaring 1 13">
          <a:extLst>
            <a:ext uri="{FF2B5EF4-FFF2-40B4-BE49-F238E27FC236}">
              <a16:creationId xmlns:a16="http://schemas.microsoft.com/office/drawing/2014/main" id="{E1C0F354-0F64-4E52-B030-43DEC0CAB9AA}"/>
            </a:ext>
          </a:extLst>
        </xdr:cNvPr>
        <xdr:cNvSpPr/>
      </xdr:nvSpPr>
      <xdr:spPr>
        <a:xfrm rot="16200000">
          <a:off x="10232318" y="8821207"/>
          <a:ext cx="1794229" cy="3366911"/>
        </a:xfrm>
        <a:prstGeom prst="borderCallout1">
          <a:avLst>
            <a:gd name="adj1" fmla="val 18293"/>
            <a:gd name="adj2" fmla="val 31"/>
            <a:gd name="adj3" fmla="val -51193"/>
            <a:gd name="adj4" fmla="val -45799"/>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27</xdr:col>
      <xdr:colOff>264583</xdr:colOff>
      <xdr:row>4</xdr:row>
      <xdr:rowOff>9525</xdr:rowOff>
    </xdr:from>
    <xdr:to>
      <xdr:col>33</xdr:col>
      <xdr:colOff>52916</xdr:colOff>
      <xdr:row>46</xdr:row>
      <xdr:rowOff>1</xdr:rowOff>
    </xdr:to>
    <xdr:sp macro="" textlink="">
      <xdr:nvSpPr>
        <xdr:cNvPr id="16" name="Tekstboks 1">
          <a:extLst>
            <a:ext uri="{FF2B5EF4-FFF2-40B4-BE49-F238E27FC236}">
              <a16:creationId xmlns:a16="http://schemas.microsoft.com/office/drawing/2014/main" id="{A2EB87C7-03D1-4B24-898E-01E585B32470}"/>
            </a:ext>
          </a:extLst>
        </xdr:cNvPr>
        <xdr:cNvSpPr txBox="1"/>
      </xdr:nvSpPr>
      <xdr:spPr>
        <a:xfrm>
          <a:off x="26991733" y="1444625"/>
          <a:ext cx="3712633" cy="6467476"/>
        </a:xfrm>
        <a:prstGeom prst="rect">
          <a:avLst/>
        </a:prstGeom>
        <a:solidFill>
          <a:srgbClr val="FFFF00"/>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a-DK" sz="1200" b="1" i="0" u="none" strike="noStrike" kern="0" cap="none" spc="0" normalizeH="0" baseline="0" noProof="0">
              <a:ln>
                <a:noFill/>
              </a:ln>
              <a:solidFill>
                <a:prstClr val="black"/>
              </a:solidFill>
              <a:effectLst/>
              <a:uLnTx/>
              <a:uFillTx/>
              <a:latin typeface="+mn-lt"/>
              <a:ea typeface="+mn-ea"/>
              <a:cs typeface="Arial" pitchFamily="34" charset="0"/>
            </a:rPr>
            <a:t>Vejledning til udfyldelse af gantt-diagram</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200" b="0" i="0" u="none" strike="noStrike" kern="0" cap="none" spc="0" normalizeH="0" baseline="0" noProof="0">
              <a:ln>
                <a:noFill/>
              </a:ln>
              <a:solidFill>
                <a:prstClr val="black"/>
              </a:solidFill>
              <a:effectLst/>
              <a:uLnTx/>
              <a:uFillTx/>
              <a:latin typeface="+mn-lt"/>
              <a:ea typeface="+mn-ea"/>
              <a:cs typeface="Arial" pitchFamily="34" charset="0"/>
            </a:rPr>
            <a:t>På faneblad 4 ses et eksempel på et gantt-diagram. Du er velkommen til at bruge et andet format/layout, blot det sikres at følgende obligatoriske oplysninger, som skal fremgå af diagrammet, også er indeholdt i det medsendte diagram. De obligatoriske oplysninger er:</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20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200" b="0" i="0" u="none" strike="noStrike" kern="0" cap="none" spc="0" normalizeH="0" baseline="0" noProof="0">
              <a:ln>
                <a:noFill/>
              </a:ln>
              <a:solidFill>
                <a:prstClr val="black"/>
              </a:solidFill>
              <a:effectLst/>
              <a:uLnTx/>
              <a:uFillTx/>
              <a:latin typeface="+mn-lt"/>
              <a:ea typeface="+mn-ea"/>
              <a:cs typeface="Arial" pitchFamily="34" charset="0"/>
            </a:rPr>
            <a:t>- Involverede projektdeltagere for hver arbejdspakke samt angivelse af tidsforløbet for arbejdspakken</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200" b="0" i="0" u="none" strike="noStrike" kern="0" cap="none" spc="0" normalizeH="0" baseline="0" noProof="0">
              <a:ln>
                <a:noFill/>
              </a:ln>
              <a:solidFill>
                <a:prstClr val="black"/>
              </a:solidFill>
              <a:effectLst/>
              <a:uLnTx/>
              <a:uFillTx/>
              <a:latin typeface="+mn-lt"/>
              <a:ea typeface="+mn-ea"/>
              <a:cs typeface="Arial" pitchFamily="34" charset="0"/>
            </a:rPr>
            <a:t>- Samlet antal timer for hver arbejdspakke</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200" b="0" i="0" u="none" strike="noStrike" kern="0" cap="none" spc="0" normalizeH="0" baseline="0" noProof="0">
              <a:ln>
                <a:noFill/>
              </a:ln>
              <a:solidFill>
                <a:prstClr val="black"/>
              </a:solidFill>
              <a:effectLst/>
              <a:uLnTx/>
              <a:uFillTx/>
              <a:latin typeface="+mn-lt"/>
              <a:ea typeface="+mn-ea"/>
              <a:cs typeface="Arial" pitchFamily="34" charset="0"/>
            </a:rPr>
            <a:t>- Samlet budget for hver arbejdspakke</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200" b="0" i="0" u="none" strike="noStrike" kern="0" cap="none" spc="0" normalizeH="0" baseline="0" noProof="0">
              <a:ln>
                <a:noFill/>
              </a:ln>
              <a:solidFill>
                <a:prstClr val="black"/>
              </a:solidFill>
              <a:effectLst/>
              <a:uLnTx/>
              <a:uFillTx/>
              <a:latin typeface="+mn-lt"/>
              <a:ea typeface="+mn-ea"/>
              <a:cs typeface="Arial" pitchFamily="34" charset="0"/>
            </a:rPr>
            <a:t>- Totalt budget</a:t>
          </a:r>
        </a:p>
        <a:p>
          <a:pPr marL="0" marR="0" lvl="0" indent="0" defTabSz="914400" eaLnBrk="1" fontAlgn="auto" latinLnBrk="0" hangingPunct="1">
            <a:lnSpc>
              <a:spcPts val="1200"/>
            </a:lnSpc>
            <a:spcBef>
              <a:spcPts val="0"/>
            </a:spcBef>
            <a:spcAft>
              <a:spcPts val="0"/>
            </a:spcAft>
            <a:buClrTx/>
            <a:buSzTx/>
            <a:buFontTx/>
            <a:buNone/>
            <a:tabLst/>
            <a:defRPr/>
          </a:pPr>
          <a:r>
            <a:rPr kumimoji="0" lang="da-DK" sz="1200" b="0" i="0" u="none" strike="noStrike" kern="0" cap="none" spc="0" normalizeH="0" baseline="0" noProof="0">
              <a:ln>
                <a:noFill/>
              </a:ln>
              <a:solidFill>
                <a:prstClr val="black"/>
              </a:solidFill>
              <a:effectLst/>
              <a:uLnTx/>
              <a:uFillTx/>
              <a:latin typeface="+mn-lt"/>
              <a:ea typeface="+mn-ea"/>
              <a:cs typeface="Arial" pitchFamily="34" charset="0"/>
            </a:rPr>
            <a:t>- Milepæle i hver arbejdspakke.</a:t>
          </a:r>
        </a:p>
        <a:p>
          <a:pPr marL="0" marR="0" lvl="0" indent="0" defTabSz="914400" eaLnBrk="1" fontAlgn="auto" latinLnBrk="0" hangingPunct="1">
            <a:lnSpc>
              <a:spcPts val="1400"/>
            </a:lnSpc>
            <a:spcBef>
              <a:spcPts val="0"/>
            </a:spcBef>
            <a:spcAft>
              <a:spcPts val="0"/>
            </a:spcAft>
            <a:buClrTx/>
            <a:buSzTx/>
            <a:buFontTx/>
            <a:buNone/>
            <a:tabLst/>
            <a:defRPr/>
          </a:pPr>
          <a:endParaRPr kumimoji="0" lang="da-DK" sz="1200" b="1"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ts val="1400"/>
            </a:lnSpc>
            <a:spcBef>
              <a:spcPts val="0"/>
            </a:spcBef>
            <a:spcAft>
              <a:spcPts val="0"/>
            </a:spcAft>
            <a:buClrTx/>
            <a:buSzTx/>
            <a:buFontTx/>
            <a:buNone/>
            <a:tabLst/>
            <a:defRPr/>
          </a:pPr>
          <a:r>
            <a:rPr kumimoji="0" lang="da-DK" sz="1200" b="1" i="0" u="none" strike="noStrike" kern="0" cap="none" spc="0" normalizeH="0" baseline="0" noProof="0">
              <a:ln>
                <a:noFill/>
              </a:ln>
              <a:solidFill>
                <a:prstClr val="black"/>
              </a:solidFill>
              <a:effectLst/>
              <a:uLnTx/>
              <a:uFillTx/>
              <a:latin typeface="+mn-lt"/>
              <a:ea typeface="+mn-ea"/>
              <a:cs typeface="Arial" pitchFamily="34" charset="0"/>
            </a:rPr>
            <a:t>Ordforklaring:</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200" b="0" i="0" u="sng" strike="noStrike" kern="0" cap="none" spc="0" normalizeH="0" baseline="0" noProof="0">
              <a:ln>
                <a:noFill/>
              </a:ln>
              <a:solidFill>
                <a:prstClr val="black"/>
              </a:solidFill>
              <a:effectLst/>
              <a:uLnTx/>
              <a:uFillTx/>
              <a:latin typeface="+mn-lt"/>
              <a:ea typeface="+mn-ea"/>
              <a:cs typeface="+mn-cs"/>
            </a:rPr>
            <a:t>Milepæl = delmål</a:t>
          </a:r>
          <a:endParaRPr kumimoji="0" lang="da-DK" sz="12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200" b="0" i="0" u="none" strike="noStrike" kern="0" cap="none" spc="0" normalizeH="0" baseline="0" noProof="0">
              <a:ln>
                <a:noFill/>
              </a:ln>
              <a:solidFill>
                <a:prstClr val="black"/>
              </a:solidFill>
              <a:effectLst/>
              <a:uLnTx/>
              <a:uFillTx/>
              <a:latin typeface="+mn-lt"/>
              <a:ea typeface="+mn-ea"/>
              <a:cs typeface="+mn-cs"/>
            </a:rPr>
            <a:t>En milepæl er en planlagt begivenhed, der signalerer en vigtigt beslutning, resultat eller færdiggørelsen af ​​en levering i et projekt. Milepæle kan bruges som projekt-checkpoints for at validere, hvordan projektet skrider frem. En milepæl er således ikke kun et udtryk for, hvor langt man er nået i et projekt, men indikerer således også, i hvilken retning projektet skal køre efter nået milepæl. Milepæle skal anføres og markeres med kryds i gantt-diagrammet</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200" b="0" i="0" u="sng"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ts val="1200"/>
            </a:lnSpc>
            <a:spcBef>
              <a:spcPts val="0"/>
            </a:spcBef>
            <a:spcAft>
              <a:spcPts val="0"/>
            </a:spcAft>
            <a:buClrTx/>
            <a:buSzTx/>
            <a:buFontTx/>
            <a:buNone/>
            <a:tabLst/>
            <a:defRPr/>
          </a:pPr>
          <a:r>
            <a:rPr kumimoji="0" lang="da-DK" sz="1200" b="0" i="0" u="sng" strike="noStrike" kern="0" cap="none" spc="0" normalizeH="0" baseline="0" noProof="0">
              <a:ln>
                <a:noFill/>
              </a:ln>
              <a:solidFill>
                <a:prstClr val="black"/>
              </a:solidFill>
              <a:effectLst/>
              <a:uLnTx/>
              <a:uFillTx/>
              <a:latin typeface="+mn-lt"/>
              <a:ea typeface="+mn-ea"/>
              <a:cs typeface="Arial" pitchFamily="34" charset="0"/>
            </a:rPr>
            <a:t>Antal timer</a:t>
          </a:r>
          <a:r>
            <a:rPr kumimoji="0" lang="da-DK" sz="1200" b="0" i="0" u="none" strike="noStrike" kern="0" cap="none" spc="0" normalizeH="0" baseline="0" noProof="0">
              <a:ln>
                <a:noFill/>
              </a:ln>
              <a:solidFill>
                <a:prstClr val="black"/>
              </a:solidFill>
              <a:effectLst/>
              <a:uLnTx/>
              <a:uFillTx/>
              <a:latin typeface="+mn-lt"/>
              <a:ea typeface="+mn-ea"/>
              <a:cs typeface="Arial" pitchFamily="34" charset="0"/>
            </a:rPr>
            <a:t>: Der skal angives et samlet antal timer for hver arbejdspakke. Det er frivilligt, om det angives for hvert enkelt delelement i arbejdspakken. Projektets totale timetal skal desuden angives og skal stemme overens med antallet af timer angivet i projektets totalbudget i fanebladet "Samlet budgetoversigt". </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20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ts val="1100"/>
            </a:lnSpc>
            <a:spcBef>
              <a:spcPts val="0"/>
            </a:spcBef>
            <a:spcAft>
              <a:spcPts val="0"/>
            </a:spcAft>
            <a:buClrTx/>
            <a:buSzTx/>
            <a:buFontTx/>
            <a:buNone/>
            <a:tabLst/>
            <a:defRPr/>
          </a:pPr>
          <a:r>
            <a:rPr kumimoji="0" lang="da-DK" sz="1200" b="0" i="0" u="sng" strike="noStrike" kern="0" cap="none" spc="0" normalizeH="0" baseline="0" noProof="0">
              <a:ln>
                <a:noFill/>
              </a:ln>
              <a:solidFill>
                <a:prstClr val="black"/>
              </a:solidFill>
              <a:effectLst/>
              <a:uLnTx/>
              <a:uFillTx/>
              <a:latin typeface="+mn-lt"/>
              <a:ea typeface="+mn-ea"/>
              <a:cs typeface="Arial" pitchFamily="34" charset="0"/>
            </a:rPr>
            <a:t>AP budget</a:t>
          </a:r>
          <a:r>
            <a:rPr kumimoji="0" lang="da-DK" sz="1200" b="0" i="0" u="none" strike="noStrike" kern="0" cap="none" spc="0" normalizeH="0" baseline="0" noProof="0">
              <a:ln>
                <a:noFill/>
              </a:ln>
              <a:solidFill>
                <a:prstClr val="black"/>
              </a:solidFill>
              <a:effectLst/>
              <a:uLnTx/>
              <a:uFillTx/>
              <a:latin typeface="+mn-lt"/>
              <a:ea typeface="+mn-ea"/>
              <a:cs typeface="Arial" pitchFamily="34" charset="0"/>
            </a:rPr>
            <a:t>:  Der skal angives et samlet budget for hver arbejdspakke. Det er frivilligt, om det angives for hvert enkelt delelement i arbejdspakken. Projektets totale budget skal desuden angives</a:t>
          </a:r>
          <a:r>
            <a:rPr lang="da-DK" sz="1200" b="0" i="0" baseline="0">
              <a:solidFill>
                <a:schemeClr val="dk1"/>
              </a:solidFill>
              <a:effectLst/>
              <a:latin typeface="+mn-lt"/>
              <a:ea typeface="+mn-ea"/>
              <a:cs typeface="+mn-cs"/>
            </a:rPr>
            <a:t> og skal stemme overens med beløbet angivet i projektets totalbudget i fanebladet "Samlet budgetoversigt. </a:t>
          </a:r>
          <a:endParaRPr lang="da-DK" sz="1200">
            <a:effectLst/>
          </a:endParaRPr>
        </a:p>
      </xdr:txBody>
    </xdr:sp>
    <xdr:clientData/>
  </xdr:twoCellAnchor>
  <xdr:twoCellAnchor>
    <xdr:from>
      <xdr:col>1</xdr:col>
      <xdr:colOff>2463800</xdr:colOff>
      <xdr:row>32</xdr:row>
      <xdr:rowOff>127000</xdr:rowOff>
    </xdr:from>
    <xdr:to>
      <xdr:col>4</xdr:col>
      <xdr:colOff>392906</xdr:colOff>
      <xdr:row>38</xdr:row>
      <xdr:rowOff>74614</xdr:rowOff>
    </xdr:to>
    <xdr:sp macro="" textlink="">
      <xdr:nvSpPr>
        <xdr:cNvPr id="17" name="Stregbilledforklaring 1 13">
          <a:extLst>
            <a:ext uri="{FF2B5EF4-FFF2-40B4-BE49-F238E27FC236}">
              <a16:creationId xmlns:a16="http://schemas.microsoft.com/office/drawing/2014/main" id="{75853366-1921-451F-8D5A-E8EB88C77D6E}"/>
            </a:ext>
          </a:extLst>
        </xdr:cNvPr>
        <xdr:cNvSpPr/>
      </xdr:nvSpPr>
      <xdr:spPr>
        <a:xfrm rot="16200000">
          <a:off x="4375546" y="5814087"/>
          <a:ext cx="1090614" cy="3263106"/>
        </a:xfrm>
        <a:prstGeom prst="borderCallout1">
          <a:avLst>
            <a:gd name="adj1" fmla="val 99281"/>
            <a:gd name="adj2" fmla="val 54374"/>
            <a:gd name="adj3" fmla="val 189698"/>
            <a:gd name="adj4" fmla="val 66207"/>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1</xdr:col>
      <xdr:colOff>2463800</xdr:colOff>
      <xdr:row>32</xdr:row>
      <xdr:rowOff>127000</xdr:rowOff>
    </xdr:from>
    <xdr:to>
      <xdr:col>4</xdr:col>
      <xdr:colOff>383381</xdr:colOff>
      <xdr:row>38</xdr:row>
      <xdr:rowOff>50803</xdr:rowOff>
    </xdr:to>
    <xdr:sp macro="" textlink="">
      <xdr:nvSpPr>
        <xdr:cNvPr id="18" name="Tekstfelt 17">
          <a:extLst>
            <a:ext uri="{FF2B5EF4-FFF2-40B4-BE49-F238E27FC236}">
              <a16:creationId xmlns:a16="http://schemas.microsoft.com/office/drawing/2014/main" id="{536ADD9F-76A5-4C99-B1F0-4881EB469071}"/>
            </a:ext>
          </a:extLst>
        </xdr:cNvPr>
        <xdr:cNvSpPr txBox="1"/>
      </xdr:nvSpPr>
      <xdr:spPr>
        <a:xfrm>
          <a:off x="3302000" y="6908800"/>
          <a:ext cx="3278981" cy="10668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200"/>
            <a:t>Dette er et eksempel på en milepæl. En milepæl kan markere en vigtig beslutning, et resultat</a:t>
          </a:r>
          <a:r>
            <a:rPr lang="da-DK" sz="1200" baseline="0"/>
            <a:t> eller en færdiggørelse af i projektlevering.</a:t>
          </a:r>
          <a:endParaRPr lang="da-DK" sz="1200"/>
        </a:p>
      </xdr:txBody>
    </xdr:sp>
    <xdr:clientData/>
  </xdr:twoCellAnchor>
  <xdr:twoCellAnchor>
    <xdr:from>
      <xdr:col>1</xdr:col>
      <xdr:colOff>2120901</xdr:colOff>
      <xdr:row>10</xdr:row>
      <xdr:rowOff>25400</xdr:rowOff>
    </xdr:from>
    <xdr:to>
      <xdr:col>3</xdr:col>
      <xdr:colOff>451645</xdr:colOff>
      <xdr:row>14</xdr:row>
      <xdr:rowOff>57147</xdr:rowOff>
    </xdr:to>
    <xdr:sp macro="" textlink="">
      <xdr:nvSpPr>
        <xdr:cNvPr id="19" name="Stregbilledforklaring 1 8">
          <a:extLst>
            <a:ext uri="{FF2B5EF4-FFF2-40B4-BE49-F238E27FC236}">
              <a16:creationId xmlns:a16="http://schemas.microsoft.com/office/drawing/2014/main" id="{DCFC22F4-F80B-44B2-995D-4EFE69C8D7BC}"/>
            </a:ext>
          </a:extLst>
        </xdr:cNvPr>
        <xdr:cNvSpPr/>
      </xdr:nvSpPr>
      <xdr:spPr>
        <a:xfrm rot="16200000">
          <a:off x="4165999" y="1409302"/>
          <a:ext cx="793747" cy="3207544"/>
        </a:xfrm>
        <a:prstGeom prst="borderCallout1">
          <a:avLst>
            <a:gd name="adj1" fmla="val 99281"/>
            <a:gd name="adj2" fmla="val 54374"/>
            <a:gd name="adj3" fmla="val 135604"/>
            <a:gd name="adj4" fmla="val -32764"/>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1</xdr:col>
      <xdr:colOff>2120901</xdr:colOff>
      <xdr:row>10</xdr:row>
      <xdr:rowOff>25400</xdr:rowOff>
    </xdr:from>
    <xdr:to>
      <xdr:col>3</xdr:col>
      <xdr:colOff>463550</xdr:colOff>
      <xdr:row>14</xdr:row>
      <xdr:rowOff>46036</xdr:rowOff>
    </xdr:to>
    <xdr:sp macro="" textlink="">
      <xdr:nvSpPr>
        <xdr:cNvPr id="20" name="Tekstfelt 19">
          <a:extLst>
            <a:ext uri="{FF2B5EF4-FFF2-40B4-BE49-F238E27FC236}">
              <a16:creationId xmlns:a16="http://schemas.microsoft.com/office/drawing/2014/main" id="{EC79E9CC-9EF9-4D2A-91BA-64D49646EEA4}"/>
            </a:ext>
          </a:extLst>
        </xdr:cNvPr>
        <xdr:cNvSpPr txBox="1"/>
      </xdr:nvSpPr>
      <xdr:spPr>
        <a:xfrm>
          <a:off x="2959101" y="2616200"/>
          <a:ext cx="3219449" cy="7826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200"/>
            <a:t>Dette er et eksempel på hvordan</a:t>
          </a:r>
          <a:r>
            <a:rPr lang="da-DK" sz="1200" baseline="0"/>
            <a:t> tidsforløbet i en arbejdspakke kan visualiseres i gantt-diagrammet.</a:t>
          </a:r>
          <a:endParaRPr lang="da-DK" sz="1200"/>
        </a:p>
      </xdr:txBody>
    </xdr:sp>
    <xdr:clientData/>
  </xdr:twoCellAnchor>
  <xdr:twoCellAnchor>
    <xdr:from>
      <xdr:col>27</xdr:col>
      <xdr:colOff>571500</xdr:colOff>
      <xdr:row>0</xdr:row>
      <xdr:rowOff>393700</xdr:rowOff>
    </xdr:from>
    <xdr:to>
      <xdr:col>33</xdr:col>
      <xdr:colOff>324646</xdr:colOff>
      <xdr:row>3</xdr:row>
      <xdr:rowOff>304800</xdr:rowOff>
    </xdr:to>
    <xdr:sp macro="" textlink="">
      <xdr:nvSpPr>
        <xdr:cNvPr id="21" name="Stregbilledforklaring 1 1">
          <a:extLst>
            <a:ext uri="{FF2B5EF4-FFF2-40B4-BE49-F238E27FC236}">
              <a16:creationId xmlns:a16="http://schemas.microsoft.com/office/drawing/2014/main" id="{04856E8A-23D4-4698-8AB5-4DBD929561CC}"/>
            </a:ext>
          </a:extLst>
        </xdr:cNvPr>
        <xdr:cNvSpPr/>
      </xdr:nvSpPr>
      <xdr:spPr>
        <a:xfrm rot="5400000">
          <a:off x="26952973" y="-968773"/>
          <a:ext cx="990600" cy="3715546"/>
        </a:xfrm>
        <a:prstGeom prst="borderCallout1">
          <a:avLst>
            <a:gd name="adj1" fmla="val 99540"/>
            <a:gd name="adj2" fmla="val 55738"/>
            <a:gd name="adj3" fmla="val 112300"/>
            <a:gd name="adj4" fmla="val 16424"/>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27</xdr:col>
      <xdr:colOff>571500</xdr:colOff>
      <xdr:row>0</xdr:row>
      <xdr:rowOff>393700</xdr:rowOff>
    </xdr:from>
    <xdr:to>
      <xdr:col>33</xdr:col>
      <xdr:colOff>226219</xdr:colOff>
      <xdr:row>3</xdr:row>
      <xdr:rowOff>254000</xdr:rowOff>
    </xdr:to>
    <xdr:sp macro="" textlink="">
      <xdr:nvSpPr>
        <xdr:cNvPr id="22" name="Tekstfelt 21">
          <a:extLst>
            <a:ext uri="{FF2B5EF4-FFF2-40B4-BE49-F238E27FC236}">
              <a16:creationId xmlns:a16="http://schemas.microsoft.com/office/drawing/2014/main" id="{789987DE-4667-492D-8AC9-CA467C8A2188}"/>
            </a:ext>
          </a:extLst>
        </xdr:cNvPr>
        <xdr:cNvSpPr txBox="1"/>
      </xdr:nvSpPr>
      <xdr:spPr>
        <a:xfrm>
          <a:off x="25590500" y="393700"/>
          <a:ext cx="3617119" cy="939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200"/>
            <a:t>Vær</a:t>
          </a:r>
          <a:r>
            <a:rPr lang="da-DK" sz="1200" baseline="0"/>
            <a:t> opmærksom på at det totale budget og det totale timetal skal stemme overens med tallene angivet i fra den samlede budgetoversigt (fane 1). Markeres med grønt når tallene stemmer</a:t>
          </a:r>
          <a:endParaRPr lang="da-DK" sz="1200"/>
        </a:p>
      </xdr:txBody>
    </xdr:sp>
    <xdr:clientData/>
  </xdr:twoCellAnchor>
  <xdr:twoCellAnchor>
    <xdr:from>
      <xdr:col>23</xdr:col>
      <xdr:colOff>25400</xdr:colOff>
      <xdr:row>0</xdr:row>
      <xdr:rowOff>25400</xdr:rowOff>
    </xdr:from>
    <xdr:to>
      <xdr:col>27</xdr:col>
      <xdr:colOff>127000</xdr:colOff>
      <xdr:row>1</xdr:row>
      <xdr:rowOff>335360</xdr:rowOff>
    </xdr:to>
    <xdr:sp macro="" textlink="">
      <xdr:nvSpPr>
        <xdr:cNvPr id="23" name="Rektangel 22">
          <a:extLst>
            <a:ext uri="{FF2B5EF4-FFF2-40B4-BE49-F238E27FC236}">
              <a16:creationId xmlns:a16="http://schemas.microsoft.com/office/drawing/2014/main" id="{DF4E5E78-2F34-46C4-B752-F4C2C88B0EA7}"/>
            </a:ext>
          </a:extLst>
        </xdr:cNvPr>
        <xdr:cNvSpPr/>
      </xdr:nvSpPr>
      <xdr:spPr>
        <a:xfrm>
          <a:off x="15392400" y="25400"/>
          <a:ext cx="9753600" cy="84336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27</xdr:col>
      <xdr:colOff>279400</xdr:colOff>
      <xdr:row>47</xdr:row>
      <xdr:rowOff>38100</xdr:rowOff>
    </xdr:from>
    <xdr:to>
      <xdr:col>33</xdr:col>
      <xdr:colOff>84666</xdr:colOff>
      <xdr:row>58</xdr:row>
      <xdr:rowOff>359833</xdr:rowOff>
    </xdr:to>
    <xdr:sp macro="" textlink="">
      <xdr:nvSpPr>
        <xdr:cNvPr id="24" name="Stregbilledforklaring 1 1">
          <a:extLst>
            <a:ext uri="{FF2B5EF4-FFF2-40B4-BE49-F238E27FC236}">
              <a16:creationId xmlns:a16="http://schemas.microsoft.com/office/drawing/2014/main" id="{589F29E4-F333-4065-BEDD-C618F3CAF482}"/>
            </a:ext>
          </a:extLst>
        </xdr:cNvPr>
        <xdr:cNvSpPr/>
      </xdr:nvSpPr>
      <xdr:spPr>
        <a:xfrm rot="5400000">
          <a:off x="25717500" y="9271000"/>
          <a:ext cx="2946400" cy="3742266"/>
        </a:xfrm>
        <a:prstGeom prst="borderCallout1">
          <a:avLst>
            <a:gd name="adj1" fmla="val 51345"/>
            <a:gd name="adj2" fmla="val 100610"/>
            <a:gd name="adj3" fmla="val 93277"/>
            <a:gd name="adj4" fmla="val 139462"/>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a-DK" sz="1100"/>
            <a:t>B</a:t>
          </a:r>
        </a:p>
      </xdr:txBody>
    </xdr:sp>
    <xdr:clientData/>
  </xdr:twoCellAnchor>
  <xdr:twoCellAnchor>
    <xdr:from>
      <xdr:col>27</xdr:col>
      <xdr:colOff>309034</xdr:colOff>
      <xdr:row>48</xdr:row>
      <xdr:rowOff>4233</xdr:rowOff>
    </xdr:from>
    <xdr:to>
      <xdr:col>33</xdr:col>
      <xdr:colOff>42334</xdr:colOff>
      <xdr:row>58</xdr:row>
      <xdr:rowOff>179917</xdr:rowOff>
    </xdr:to>
    <xdr:sp macro="" textlink="">
      <xdr:nvSpPr>
        <xdr:cNvPr id="6" name="Tekstfelt 5">
          <a:extLst>
            <a:ext uri="{FF2B5EF4-FFF2-40B4-BE49-F238E27FC236}">
              <a16:creationId xmlns:a16="http://schemas.microsoft.com/office/drawing/2014/main" id="{0AB5F2F9-EC67-4C13-8D09-AEAC1DFBBD91}"/>
            </a:ext>
          </a:extLst>
        </xdr:cNvPr>
        <xdr:cNvSpPr txBox="1"/>
      </xdr:nvSpPr>
      <xdr:spPr>
        <a:xfrm>
          <a:off x="25349201" y="9825566"/>
          <a:ext cx="3670300" cy="26098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200" b="1"/>
            <a:t>Bemærk</a:t>
          </a:r>
          <a:r>
            <a:rPr lang="da-DK" sz="1200"/>
            <a:t> at denne arbejdspakke kun er tilgængelig hvis projektet</a:t>
          </a:r>
          <a:r>
            <a:rPr lang="da-DK" sz="1200" baseline="0"/>
            <a:t> ønsker bistand til effektevaluering og -måling, fra plantefondens tilknyttede eksterne evaluator</a:t>
          </a:r>
        </a:p>
        <a:p>
          <a:endParaRPr lang="da-DK" sz="1200" baseline="0"/>
        </a:p>
        <a:p>
          <a:r>
            <a:rPr lang="da-DK" sz="1200" u="sng" baseline="0"/>
            <a:t>Det konkrete eksempel:</a:t>
          </a:r>
          <a:r>
            <a:rPr lang="da-DK" sz="1200" u="none" baseline="0"/>
            <a:t> Bemærk at det afsatte  antal timer vil variere fra projekt til projekt. Dog anbefaler </a:t>
          </a:r>
          <a:r>
            <a:rPr lang="da-DK" sz="1200" baseline="0"/>
            <a:t>Plantefondssekretariatet, at der som minimum afsættes 100 timer fra de relevante projektdeltagere til arbejdet med effektmåling. Det endelige antal timer til forberedelse og gennemførsel af effektmåling fastlægges i dialog med ekstern evaluator i forbindelse med opstartsmødet (efterkvalificering).</a:t>
          </a:r>
        </a:p>
        <a:p>
          <a:endParaRPr lang="da-DK" sz="1200"/>
        </a:p>
      </xdr:txBody>
    </xdr:sp>
    <xdr:clientData/>
  </xdr:twoCellAnchor>
  <xdr:twoCellAnchor>
    <xdr:from>
      <xdr:col>10</xdr:col>
      <xdr:colOff>412750</xdr:colOff>
      <xdr:row>47</xdr:row>
      <xdr:rowOff>10584</xdr:rowOff>
    </xdr:from>
    <xdr:to>
      <xdr:col>17</xdr:col>
      <xdr:colOff>366888</xdr:colOff>
      <xdr:row>56</xdr:row>
      <xdr:rowOff>49389</xdr:rowOff>
    </xdr:to>
    <xdr:sp macro="" textlink="">
      <xdr:nvSpPr>
        <xdr:cNvPr id="15" name="Tekstfelt 14">
          <a:extLst>
            <a:ext uri="{FF2B5EF4-FFF2-40B4-BE49-F238E27FC236}">
              <a16:creationId xmlns:a16="http://schemas.microsoft.com/office/drawing/2014/main" id="{36A913C0-B56A-4AED-88CB-C953837C9CAC}"/>
            </a:ext>
          </a:extLst>
        </xdr:cNvPr>
        <xdr:cNvSpPr txBox="1"/>
      </xdr:nvSpPr>
      <xdr:spPr>
        <a:xfrm>
          <a:off x="9443861" y="9641417"/>
          <a:ext cx="3312583" cy="17533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200"/>
            <a:t>Plantefondssekretariatets</a:t>
          </a:r>
          <a:r>
            <a:rPr lang="da-DK" sz="1200" baseline="0"/>
            <a:t> estimat af det forventede tidsforbrug til opgaverne forbundet med effektmåling.</a:t>
          </a:r>
        </a:p>
        <a:p>
          <a:r>
            <a:rPr lang="da-DK" sz="1200" b="1" baseline="0"/>
            <a:t>Bemærk</a:t>
          </a:r>
          <a:r>
            <a:rPr lang="da-DK" sz="1200" b="0" baseline="0"/>
            <a:t> at dette vil være variabelt alt efter projekt. Endeligt antal timer afsat til arbejdspakken, fastlægges i dialog med ekstern evaluator ved projektets efterkvalificering. Det er dog vigtigt at projektholder afsætter </a:t>
          </a:r>
          <a:r>
            <a:rPr lang="da-DK" sz="1200" b="0" u="sng" baseline="0"/>
            <a:t>nok</a:t>
          </a:r>
          <a:r>
            <a:rPr lang="da-DK" sz="1200" b="0" baseline="0"/>
            <a:t> tid til effektstyring.</a:t>
          </a:r>
          <a:endParaRPr lang="da-DK" sz="1200" b="1"/>
        </a:p>
      </xdr:txBody>
    </xdr:sp>
    <xdr:clientData/>
  </xdr:twoCellAnchor>
  <xdr:twoCellAnchor>
    <xdr:from>
      <xdr:col>15</xdr:col>
      <xdr:colOff>70556</xdr:colOff>
      <xdr:row>56</xdr:row>
      <xdr:rowOff>63500</xdr:rowOff>
    </xdr:from>
    <xdr:to>
      <xdr:col>17</xdr:col>
      <xdr:colOff>433917</xdr:colOff>
      <xdr:row>58</xdr:row>
      <xdr:rowOff>285750</xdr:rowOff>
    </xdr:to>
    <xdr:cxnSp macro="">
      <xdr:nvCxnSpPr>
        <xdr:cNvPr id="26" name="Lige forbindelse 25">
          <a:extLst>
            <a:ext uri="{FF2B5EF4-FFF2-40B4-BE49-F238E27FC236}">
              <a16:creationId xmlns:a16="http://schemas.microsoft.com/office/drawing/2014/main" id="{B3ADCD1F-AE29-4310-8EBE-D43AC49A1E24}"/>
            </a:ext>
          </a:extLst>
        </xdr:cNvPr>
        <xdr:cNvCxnSpPr/>
      </xdr:nvCxnSpPr>
      <xdr:spPr>
        <a:xfrm>
          <a:off x="11500556" y="11408833"/>
          <a:ext cx="1322917" cy="1125361"/>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52917</xdr:colOff>
      <xdr:row>56</xdr:row>
      <xdr:rowOff>70556</xdr:rowOff>
    </xdr:from>
    <xdr:to>
      <xdr:col>13</xdr:col>
      <xdr:colOff>359834</xdr:colOff>
      <xdr:row>60</xdr:row>
      <xdr:rowOff>190500</xdr:rowOff>
    </xdr:to>
    <xdr:cxnSp macro="">
      <xdr:nvCxnSpPr>
        <xdr:cNvPr id="27" name="Lige forbindelse 26">
          <a:extLst>
            <a:ext uri="{FF2B5EF4-FFF2-40B4-BE49-F238E27FC236}">
              <a16:creationId xmlns:a16="http://schemas.microsoft.com/office/drawing/2014/main" id="{AB8DB065-3802-4965-8B79-7DE732C0044D}"/>
            </a:ext>
          </a:extLst>
        </xdr:cNvPr>
        <xdr:cNvCxnSpPr/>
      </xdr:nvCxnSpPr>
      <xdr:spPr>
        <a:xfrm flipH="1">
          <a:off x="10523361" y="11415889"/>
          <a:ext cx="306917" cy="2497667"/>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303388</xdr:colOff>
      <xdr:row>56</xdr:row>
      <xdr:rowOff>49389</xdr:rowOff>
    </xdr:from>
    <xdr:to>
      <xdr:col>21</xdr:col>
      <xdr:colOff>381000</xdr:colOff>
      <xdr:row>59</xdr:row>
      <xdr:rowOff>148166</xdr:rowOff>
    </xdr:to>
    <xdr:cxnSp macro="">
      <xdr:nvCxnSpPr>
        <xdr:cNvPr id="28" name="Lige forbindelse 27">
          <a:extLst>
            <a:ext uri="{FF2B5EF4-FFF2-40B4-BE49-F238E27FC236}">
              <a16:creationId xmlns:a16="http://schemas.microsoft.com/office/drawing/2014/main" id="{EA34E53F-6FFB-4657-BC12-EEB1B7AF13DE}"/>
            </a:ext>
          </a:extLst>
        </xdr:cNvPr>
        <xdr:cNvCxnSpPr/>
      </xdr:nvCxnSpPr>
      <xdr:spPr>
        <a:xfrm>
          <a:off x="12692944" y="11394722"/>
          <a:ext cx="1996723" cy="1876777"/>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894C88C-2483-42D3-9C91-D4D677C0AD8A}" name="ABER_Tilskudsprocent_liste" displayName="ABER_Tilskudsprocent_liste" ref="A1:K9" totalsRowShown="0" headerRowDxfId="44" dataDxfId="42" headerRowBorderDxfId="43" tableBorderDxfId="41">
  <tableColumns count="11">
    <tableColumn id="1" xr3:uid="{9D2E8073-F640-4656-819E-A10A24B0A951}" name="Typer af projekter og aktiviteter/ virksomhedsstørrelse" dataDxfId="40"/>
    <tableColumn id="5" xr3:uid="{F348B989-CD1C-43F0-8B64-736282611432}" name="Offentlig institution - Individuel" dataDxfId="39"/>
    <tableColumn id="3" xr3:uid="{A65FE2E5-42CF-48AE-B97D-F0E76E0FCBD1}" name="Offentlig institution - Samarbejde" dataDxfId="38"/>
    <tableColumn id="2" xr3:uid="{DCFCB54B-12DA-4345-86F2-B572021B8926}" name="Forsknings- og vidensformidlingsinstitutioner - Individuel" dataDxfId="37"/>
    <tableColumn id="4" xr3:uid="{4A765A30-745A-48BC-A622-E8B832B1E739}" name="Forsknings- og vidensformidlingsinstitutioner - Samarbejde" dataDxfId="36"/>
    <tableColumn id="6" xr3:uid="{3892C11D-A900-4FA0-BE75-282302225B3F}" name="Lille virksomhed - Individuel" dataDxfId="35"/>
    <tableColumn id="7" xr3:uid="{EDD1E51D-EE66-4F1F-B53C-4F35A76767BE}" name="Lille virksomhed - Samarbejde" dataDxfId="34"/>
    <tableColumn id="8" xr3:uid="{F9B64DEB-D994-4F6F-998A-59CDD9CC30A2}" name="Mellemstor virksomhed - Individuel" dataDxfId="33"/>
    <tableColumn id="9" xr3:uid="{896A2AE9-10C5-461C-8403-EAC9E6259FF5}" name="Mellemstor virksomhed - Samarbejde" dataDxfId="32"/>
    <tableColumn id="10" xr3:uid="{89BD6139-5DB6-4572-862E-5438D2E24F07}" name="Stor virksomhed - Individuel" dataDxfId="31"/>
    <tableColumn id="11" xr3:uid="{63FFC8B1-52C5-4CA5-A71B-0F28226BB6CB}" name="Stor virksomhed - Samarbejde" dataDxfId="30"/>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2A64CF3-4DC5-4028-950C-CABEEA62FC02}" name="GEBER_Tilskudsprocent_liste" displayName="GEBER_Tilskudsprocent_liste" ref="A1:K9" totalsRowShown="0" headerRowDxfId="29" dataDxfId="27" headerRowBorderDxfId="28" tableBorderDxfId="26">
  <tableColumns count="11">
    <tableColumn id="1" xr3:uid="{4CA131F5-666E-43B8-900C-ABC0A48085F7}" name="Typer af projekter og aktiviteter/ virksomhedsstørrelse" dataDxfId="25"/>
    <tableColumn id="5" xr3:uid="{B8DA42D7-903D-4ABE-8086-7A926BDA66E3}" name="Offentlig institution - Individuel" dataDxfId="24"/>
    <tableColumn id="3" xr3:uid="{09142CD5-9231-4B20-889F-C09A8FD7E951}" name="Offentlig institution - Samarbejde" dataDxfId="23"/>
    <tableColumn id="2" xr3:uid="{1DD69896-9572-49A5-9F21-54E9A87666AD}" name="Forsknings- og vidensformidlingsinstitutioner - Individuel" dataDxfId="22"/>
    <tableColumn id="4" xr3:uid="{8E24D09A-5FA8-4EBE-9C43-542EC598D5D9}" name="Forsknings- og vidensformidlingsinstitutioner - Samarbejde" dataDxfId="21"/>
    <tableColumn id="6" xr3:uid="{4D8E9103-EE7A-4EDD-9E87-F3B95E265432}" name="Lille virksomhed - Individuel" dataDxfId="20"/>
    <tableColumn id="7" xr3:uid="{4EF240E3-10FB-4BB4-8CCC-7208D29C005C}" name="Lille virksomhed - Samarbejde" dataDxfId="19"/>
    <tableColumn id="8" xr3:uid="{4F2FDB80-06DC-4499-8963-5B2408FD840B}" name="Mellemstor virksomhed - Individuel" dataDxfId="18"/>
    <tableColumn id="9" xr3:uid="{34616A76-8064-492D-B351-D3D529354956}" name="Mellemstor virksomhed - Samarbejde" dataDxfId="17"/>
    <tableColumn id="10" xr3:uid="{A66182EC-1D95-4944-B409-0BAD451A8AD2}" name="Stor virksomhed - Individuel" dataDxfId="16"/>
    <tableColumn id="11" xr3:uid="{15420535-BE02-48E5-B296-460341386D3F}" name="Stor virksomhed - Samarbejde" dataDxfId="15"/>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1357C32-B143-48E7-8300-2BDCA9B9CA12}" name="FIBER_Tilskudsprocent_liste" displayName="FIBER_Tilskudsprocent_liste" ref="A1:K9" totalsRowShown="0" headerRowDxfId="14" dataDxfId="12" headerRowBorderDxfId="13" tableBorderDxfId="11">
  <tableColumns count="11">
    <tableColumn id="1" xr3:uid="{BB6A1C8A-6C8C-4DD0-B2AA-A81DF1A25413}" name="Typer af projekter og aktiviteter/ virksomhedsstørrelse" dataDxfId="10"/>
    <tableColumn id="5" xr3:uid="{2097E899-2C76-4304-A50A-F2C3FB8D744D}" name="Offentlig institution - Individuel" dataDxfId="9"/>
    <tableColumn id="3" xr3:uid="{B66AAA34-9152-408F-B253-47ED1CD24876}" name="Offentlig institution - Samarbejde" dataDxfId="8"/>
    <tableColumn id="2" xr3:uid="{2ACEC55F-6DB8-435E-BE35-077A4795AE1C}" name="Forsknings- og vidensformidlingsinstitutioner - Individuel" dataDxfId="7"/>
    <tableColumn id="4" xr3:uid="{2C88F0D0-07FF-48DF-A1C1-5CD42CFAA34A}" name="Forsknings- og vidensformidlingsinstitutioner - Samarbejde" dataDxfId="6"/>
    <tableColumn id="6" xr3:uid="{8A358F18-DF67-433F-900C-CEE84499DE5A}" name="Lille virksomhed - Individuel" dataDxfId="5"/>
    <tableColumn id="7" xr3:uid="{FF23C450-CB2A-4C6F-ABD0-667E2A69ADC3}" name="Lille virksomhed - Samarbejde" dataDxfId="4"/>
    <tableColumn id="8" xr3:uid="{D48B1488-9A45-4FA1-B3D0-01EC1F710E72}" name="Mellemstor virksomhed - Individuel" dataDxfId="3"/>
    <tableColumn id="9" xr3:uid="{99D40CE6-362C-440D-B251-2A8529A6D752}" name="Mellemstor virksomhed - Samarbejde" dataDxfId="2"/>
    <tableColumn id="10" xr3:uid="{FDAF463C-93E6-4606-80EF-0B816ECA6207}" name="Stor virksomhed - Individuel" dataDxfId="1"/>
    <tableColumn id="11" xr3:uid="{67010BB3-ACCC-4C1F-8449-E72C642987DE}" name="Stor virksomhed - Samarbejde" dataDxfId="0"/>
  </tableColumns>
  <tableStyleInfo name="TableStyleMedium9" showFirstColumn="0" showLastColumn="0" showRowStripes="1" showColumnStripes="0"/>
</table>
</file>

<file path=xl/theme/theme1.xml><?xml version="1.0" encoding="utf-8"?>
<a:theme xmlns:a="http://schemas.openxmlformats.org/drawingml/2006/main" name="Office-tema">
  <a:themeElements>
    <a:clrScheme name="Gudp grøn">
      <a:dk1>
        <a:sysClr val="windowText" lastClr="000000"/>
      </a:dk1>
      <a:lt1>
        <a:sysClr val="window" lastClr="FFFFFF"/>
      </a:lt1>
      <a:dk2>
        <a:srgbClr val="44546A"/>
      </a:dk2>
      <a:lt2>
        <a:srgbClr val="E7E6E6"/>
      </a:lt2>
      <a:accent1>
        <a:srgbClr val="EAF1DC"/>
      </a:accent1>
      <a:accent2>
        <a:srgbClr val="007A37"/>
      </a:accent2>
      <a:accent3>
        <a:srgbClr val="2C663A"/>
      </a:accent3>
      <a:accent4>
        <a:srgbClr val="00765A"/>
      </a:accent4>
      <a:accent5>
        <a:srgbClr val="006633"/>
      </a:accent5>
      <a:accent6>
        <a:srgbClr val="70AD47"/>
      </a:accent6>
      <a:hlink>
        <a:srgbClr val="0563C1"/>
      </a:hlink>
      <a:folHlink>
        <a:srgbClr val="954F72"/>
      </a:folHlink>
    </a:clrScheme>
    <a:fontScheme name="Arial">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table" Target="../tables/table1.xml"/></Relationships>
</file>

<file path=xl/worksheets/_rels/sheet9.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2"/>
  <dimension ref="A1"/>
  <sheetViews>
    <sheetView workbookViewId="0"/>
  </sheetViews>
  <sheetFormatPr defaultColWidth="9" defaultRowHeight="14"/>
  <cols>
    <col min="1" max="16384" width="9" style="26"/>
  </cols>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50515-E269-47DB-A111-2BAE4872D79C}">
  <sheetPr codeName="Ark7">
    <tabColor rgb="FF61B0A8"/>
  </sheetPr>
  <dimension ref="A1:K11"/>
  <sheetViews>
    <sheetView workbookViewId="0">
      <selection activeCell="D7" sqref="D7"/>
    </sheetView>
  </sheetViews>
  <sheetFormatPr defaultRowHeight="14"/>
  <cols>
    <col min="1" max="1" width="88.08203125" bestFit="1" customWidth="1"/>
    <col min="2" max="2" width="59" customWidth="1"/>
    <col min="3" max="3" width="27.58203125" customWidth="1"/>
    <col min="4" max="4" width="29.5" customWidth="1"/>
    <col min="5" max="5" width="33.83203125" customWidth="1"/>
    <col min="6" max="6" width="35.58203125" customWidth="1"/>
    <col min="7" max="7" width="27.58203125" customWidth="1"/>
    <col min="8" max="8" width="29.5" customWidth="1"/>
  </cols>
  <sheetData>
    <row r="1" spans="1:11" ht="84.5" thickBot="1">
      <c r="A1" s="84" t="s">
        <v>108</v>
      </c>
      <c r="B1" s="84" t="s">
        <v>139</v>
      </c>
      <c r="C1" s="84" t="s">
        <v>140</v>
      </c>
      <c r="D1" s="84" t="s">
        <v>141</v>
      </c>
      <c r="E1" s="84" t="s">
        <v>142</v>
      </c>
      <c r="F1" s="84" t="s">
        <v>102</v>
      </c>
      <c r="G1" s="84" t="s">
        <v>103</v>
      </c>
      <c r="H1" s="84" t="s">
        <v>104</v>
      </c>
      <c r="I1" s="84" t="s">
        <v>105</v>
      </c>
      <c r="J1" s="84" t="s">
        <v>106</v>
      </c>
      <c r="K1" s="84" t="s">
        <v>107</v>
      </c>
    </row>
    <row r="2" spans="1:11">
      <c r="A2" s="88" t="s">
        <v>124</v>
      </c>
      <c r="B2" s="126">
        <v>0</v>
      </c>
      <c r="C2" s="126">
        <v>0</v>
      </c>
      <c r="D2" s="126">
        <v>0</v>
      </c>
      <c r="E2" s="85">
        <v>0</v>
      </c>
      <c r="F2" s="85">
        <v>0.5</v>
      </c>
      <c r="G2" s="85">
        <v>0.5</v>
      </c>
      <c r="H2" s="85">
        <v>0.5</v>
      </c>
      <c r="I2" s="85">
        <v>0.5</v>
      </c>
      <c r="J2" s="85">
        <v>0</v>
      </c>
      <c r="K2" s="90">
        <v>0</v>
      </c>
    </row>
    <row r="3" spans="1:11">
      <c r="A3" s="89" t="s">
        <v>111</v>
      </c>
      <c r="B3" s="127">
        <v>0</v>
      </c>
      <c r="C3" s="127">
        <v>0</v>
      </c>
      <c r="D3" s="127">
        <v>0</v>
      </c>
      <c r="E3" s="86">
        <v>0</v>
      </c>
      <c r="F3" s="86">
        <v>0.5</v>
      </c>
      <c r="G3" s="86">
        <v>0.5</v>
      </c>
      <c r="H3" s="86">
        <v>0.5</v>
      </c>
      <c r="I3" s="86">
        <v>0.5</v>
      </c>
      <c r="J3" s="86">
        <v>0</v>
      </c>
      <c r="K3" s="91">
        <v>0</v>
      </c>
    </row>
    <row r="4" spans="1:11">
      <c r="A4" s="89" t="s">
        <v>137</v>
      </c>
      <c r="B4" s="127">
        <v>0</v>
      </c>
      <c r="C4" s="127">
        <v>0</v>
      </c>
      <c r="D4" s="127">
        <v>0</v>
      </c>
      <c r="E4" s="86">
        <v>0</v>
      </c>
      <c r="F4" s="86">
        <v>0.5</v>
      </c>
      <c r="G4" s="86">
        <v>0.5</v>
      </c>
      <c r="H4" s="86">
        <v>0.5</v>
      </c>
      <c r="I4" s="86">
        <v>0.5</v>
      </c>
      <c r="J4" s="86">
        <v>0</v>
      </c>
      <c r="K4" s="91">
        <v>0</v>
      </c>
    </row>
    <row r="5" spans="1:11">
      <c r="A5" s="89"/>
      <c r="B5" s="89"/>
      <c r="C5" s="89"/>
      <c r="D5" s="89"/>
      <c r="E5" s="86"/>
      <c r="F5" s="86"/>
      <c r="G5" s="86"/>
      <c r="H5" s="86"/>
      <c r="I5" s="86"/>
      <c r="J5" s="86"/>
      <c r="K5" s="91"/>
    </row>
    <row r="6" spans="1:11">
      <c r="A6" s="89"/>
      <c r="B6" s="89"/>
      <c r="C6" s="89"/>
      <c r="D6" s="89"/>
      <c r="E6" s="86"/>
      <c r="F6" s="86"/>
      <c r="G6" s="86"/>
      <c r="H6" s="86"/>
      <c r="I6" s="86"/>
      <c r="J6" s="86"/>
      <c r="K6" s="91"/>
    </row>
    <row r="7" spans="1:11">
      <c r="A7" s="89"/>
      <c r="B7" s="89"/>
      <c r="C7" s="89"/>
      <c r="D7" s="89"/>
      <c r="E7" s="86"/>
      <c r="F7" s="86"/>
      <c r="G7" s="86"/>
      <c r="H7" s="86"/>
      <c r="I7" s="86"/>
      <c r="J7" s="86"/>
      <c r="K7" s="91"/>
    </row>
    <row r="8" spans="1:11">
      <c r="A8" s="89"/>
      <c r="B8" s="89"/>
      <c r="C8" s="89"/>
      <c r="D8" s="89"/>
      <c r="E8" s="86"/>
      <c r="F8" s="86"/>
      <c r="G8" s="86"/>
      <c r="H8" s="86"/>
      <c r="I8" s="86"/>
      <c r="J8" s="86"/>
      <c r="K8" s="91"/>
    </row>
    <row r="9" spans="1:11">
      <c r="A9" s="92"/>
      <c r="B9" s="92"/>
      <c r="C9" s="92"/>
      <c r="D9" s="92"/>
      <c r="E9" s="93"/>
      <c r="F9" s="93"/>
      <c r="G9" s="93"/>
      <c r="H9" s="93"/>
      <c r="I9" s="93"/>
      <c r="J9" s="93"/>
      <c r="K9" s="94"/>
    </row>
    <row r="10" spans="1:11">
      <c r="A10" s="95"/>
    </row>
    <row r="11" spans="1:11">
      <c r="A11" s="87"/>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1">
    <tabColor rgb="FF01424E"/>
  </sheetPr>
  <dimension ref="A1:AK459"/>
  <sheetViews>
    <sheetView tabSelected="1" zoomScale="90" zoomScaleNormal="90" zoomScaleSheetLayoutView="90" zoomScalePageLayoutView="75" workbookViewId="0">
      <selection activeCell="E30" sqref="E30"/>
    </sheetView>
  </sheetViews>
  <sheetFormatPr defaultColWidth="8.58203125" defaultRowHeight="14"/>
  <cols>
    <col min="1" max="1" width="19.58203125" style="3" customWidth="1"/>
    <col min="2" max="2" width="21.5" style="3" customWidth="1"/>
    <col min="3" max="4" width="30.58203125" style="3" customWidth="1"/>
    <col min="5" max="5" width="25.58203125" style="3" customWidth="1"/>
    <col min="6" max="6" width="22" style="3" bestFit="1" customWidth="1"/>
    <col min="7" max="7" width="16.5" style="3" customWidth="1"/>
    <col min="8" max="8" width="29.58203125" style="3" customWidth="1"/>
    <col min="9" max="9" width="13.58203125" style="3" bestFit="1" customWidth="1"/>
    <col min="10" max="10" width="11.5" style="3" customWidth="1"/>
    <col min="11" max="13" width="8.58203125" style="3"/>
    <col min="14" max="14" width="11.08203125" style="3" customWidth="1"/>
    <col min="15" max="15" width="5.58203125" style="3" customWidth="1"/>
    <col min="16" max="16" width="5.08203125" style="3" customWidth="1"/>
    <col min="17" max="17" width="17.58203125" hidden="1" customWidth="1"/>
    <col min="18" max="18" width="18.83203125" style="18" hidden="1" customWidth="1"/>
    <col min="19" max="19" width="50.58203125" style="35" hidden="1" customWidth="1"/>
    <col min="20" max="20" width="41.58203125" style="19" hidden="1" customWidth="1"/>
    <col min="21" max="21" width="39" style="20" hidden="1" customWidth="1"/>
    <col min="22" max="22" width="45.58203125" hidden="1" customWidth="1"/>
    <col min="23" max="23" width="34" style="20" hidden="1" customWidth="1"/>
    <col min="24" max="24" width="43.58203125" hidden="1" customWidth="1"/>
    <col min="25" max="25" width="34.33203125" style="3" hidden="1" customWidth="1"/>
    <col min="26" max="26" width="34.5" style="3" hidden="1" customWidth="1"/>
    <col min="27" max="27" width="36.33203125" style="3" hidden="1" customWidth="1"/>
    <col min="28" max="28" width="29.5" style="3" hidden="1" customWidth="1"/>
    <col min="29" max="29" width="8.58203125" style="3" hidden="1" customWidth="1"/>
    <col min="30" max="30" width="31.58203125" style="3" hidden="1" customWidth="1"/>
    <col min="31" max="31" width="34" style="3" hidden="1" customWidth="1"/>
    <col min="32" max="32" width="27.83203125" style="3" hidden="1" customWidth="1"/>
    <col min="33" max="33" width="25" style="3" hidden="1" customWidth="1"/>
    <col min="34" max="34" width="26.08203125" style="3" hidden="1" customWidth="1"/>
    <col min="35" max="35" width="36.33203125" style="3" hidden="1" customWidth="1"/>
    <col min="36" max="37" width="8.58203125" style="3" hidden="1" customWidth="1"/>
    <col min="38" max="38" width="8.58203125" style="3" customWidth="1"/>
    <col min="39" max="16384" width="8.58203125" style="3"/>
  </cols>
  <sheetData>
    <row r="1" spans="1:31">
      <c r="A1" s="538" t="s">
        <v>22</v>
      </c>
      <c r="B1" s="538"/>
      <c r="C1" s="538"/>
      <c r="D1" s="538"/>
      <c r="E1" s="538"/>
    </row>
    <row r="2" spans="1:31" ht="14.5" thickBot="1"/>
    <row r="3" spans="1:31">
      <c r="A3" s="51" t="s">
        <v>32</v>
      </c>
      <c r="B3" s="539"/>
      <c r="C3" s="540"/>
      <c r="D3" s="540"/>
      <c r="E3" s="540"/>
      <c r="F3" s="540"/>
      <c r="G3" s="541"/>
      <c r="H3" s="4"/>
      <c r="I3" s="542" t="s">
        <v>191</v>
      </c>
      <c r="J3" s="543"/>
      <c r="K3" s="544"/>
    </row>
    <row r="4" spans="1:31" ht="33" customHeight="1" thickBot="1">
      <c r="A4" s="5"/>
      <c r="B4" s="5"/>
      <c r="C4" s="215" t="s">
        <v>23</v>
      </c>
      <c r="D4" s="216"/>
      <c r="E4" s="217"/>
      <c r="F4" s="218"/>
      <c r="G4" s="4"/>
      <c r="H4" s="4"/>
      <c r="I4" s="545" t="s">
        <v>65</v>
      </c>
      <c r="J4" s="546"/>
      <c r="K4" s="547"/>
      <c r="N4" s="4"/>
    </row>
    <row r="5" spans="1:31" ht="14.5" thickBot="1">
      <c r="A5" s="6"/>
      <c r="B5" s="34" t="s">
        <v>70</v>
      </c>
      <c r="C5" s="34" t="s">
        <v>145</v>
      </c>
      <c r="D5" s="34" t="s">
        <v>151</v>
      </c>
      <c r="E5" s="7" t="s">
        <v>0</v>
      </c>
      <c r="F5" s="8" t="s">
        <v>9</v>
      </c>
      <c r="P5"/>
      <c r="Q5" s="18"/>
      <c r="R5" s="35"/>
    </row>
    <row r="6" spans="1:31">
      <c r="A6" s="42" t="s">
        <v>67</v>
      </c>
      <c r="B6" s="113">
        <f>B24+B47+B69+B91+B113+B135+B157+B179+B201+B223+B245+B267+B289+B311+B333+B355+B377+B399+B421+B443</f>
        <v>0</v>
      </c>
      <c r="C6" s="113">
        <f t="shared" ref="C6:F6" si="0">C24+C47+C69+C91+C113+C135+C157+C179+C201+C223+C245+C267+C289+C311+C333+C355+C377+C399+C421+C443</f>
        <v>0</v>
      </c>
      <c r="D6" s="113">
        <f t="shared" si="0"/>
        <v>0</v>
      </c>
      <c r="E6" s="140">
        <f>E24+E47+E69+E91+E113+E135+E157+E179+E201+E223+E245+E267+E289+E311+E333+E355+E377+E399+E421+E443</f>
        <v>0</v>
      </c>
      <c r="F6" s="133">
        <f t="shared" si="0"/>
        <v>0</v>
      </c>
      <c r="G6" s="219"/>
      <c r="H6" s="102"/>
      <c r="I6" s="102"/>
      <c r="J6" s="102"/>
      <c r="K6" s="102"/>
      <c r="L6" s="102"/>
      <c r="M6" s="102"/>
      <c r="P6"/>
      <c r="Q6" s="18"/>
      <c r="R6" s="35"/>
    </row>
    <row r="7" spans="1:31" ht="14.25" customHeight="1">
      <c r="A7" s="43" t="s">
        <v>3</v>
      </c>
      <c r="B7" s="131">
        <f t="shared" ref="B7:E16" si="1">B25+B48+B70+B92+B114+B136+B158+B180+B202+B224+B246+B268+B290+B312+B334+B356+B378+B400+B422+B444</f>
        <v>0</v>
      </c>
      <c r="C7" s="130">
        <f t="shared" si="1"/>
        <v>0</v>
      </c>
      <c r="D7" s="130">
        <f t="shared" si="1"/>
        <v>0</v>
      </c>
      <c r="E7" s="141">
        <f>E25+E48+E70+E92+E114+E136+E158+E180+E202+E224+E246+E268+E290+E312+E334+E356+E378+E400+E422+E444</f>
        <v>0</v>
      </c>
      <c r="F7" s="134"/>
      <c r="G7" s="2"/>
      <c r="H7" s="102"/>
      <c r="I7" s="102"/>
      <c r="J7" s="102"/>
      <c r="K7" s="102"/>
      <c r="L7" s="102"/>
      <c r="M7" s="102"/>
      <c r="P7"/>
      <c r="Q7" s="18"/>
      <c r="R7" s="35"/>
    </row>
    <row r="8" spans="1:31">
      <c r="A8" s="43" t="s">
        <v>69</v>
      </c>
      <c r="B8" s="131">
        <f t="shared" si="1"/>
        <v>0</v>
      </c>
      <c r="C8" s="130">
        <f t="shared" si="1"/>
        <v>0</v>
      </c>
      <c r="D8" s="130">
        <f t="shared" si="1"/>
        <v>0</v>
      </c>
      <c r="E8" s="141">
        <f t="shared" si="1"/>
        <v>0</v>
      </c>
      <c r="F8" s="134"/>
      <c r="G8" s="2"/>
      <c r="H8" s="102"/>
      <c r="I8" s="102"/>
      <c r="J8" s="102"/>
      <c r="K8" s="102"/>
      <c r="L8" s="102"/>
      <c r="M8" s="102"/>
      <c r="P8"/>
      <c r="Q8" s="18"/>
      <c r="R8" s="35"/>
    </row>
    <row r="9" spans="1:31">
      <c r="A9" s="43" t="s">
        <v>34</v>
      </c>
      <c r="B9" s="131">
        <f t="shared" si="1"/>
        <v>0</v>
      </c>
      <c r="C9" s="130">
        <f t="shared" si="1"/>
        <v>0</v>
      </c>
      <c r="D9" s="130">
        <f t="shared" si="1"/>
        <v>0</v>
      </c>
      <c r="E9" s="141">
        <f t="shared" si="1"/>
        <v>0</v>
      </c>
      <c r="F9" s="134"/>
      <c r="G9" s="2"/>
      <c r="H9" s="102"/>
      <c r="I9" s="102"/>
      <c r="J9" s="102"/>
      <c r="K9" s="102"/>
      <c r="L9" s="102"/>
      <c r="M9" s="102"/>
      <c r="P9"/>
      <c r="Q9" s="18"/>
      <c r="R9" s="35"/>
    </row>
    <row r="10" spans="1:31">
      <c r="A10" s="43" t="s">
        <v>2</v>
      </c>
      <c r="B10" s="131">
        <f t="shared" si="1"/>
        <v>0</v>
      </c>
      <c r="C10" s="130">
        <f t="shared" si="1"/>
        <v>0</v>
      </c>
      <c r="D10" s="130">
        <f t="shared" si="1"/>
        <v>0</v>
      </c>
      <c r="E10" s="141">
        <f t="shared" si="1"/>
        <v>0</v>
      </c>
      <c r="F10" s="134"/>
      <c r="G10" s="2"/>
      <c r="H10" s="102"/>
      <c r="I10" s="102"/>
      <c r="J10" s="102"/>
      <c r="K10" s="102"/>
      <c r="L10" s="102"/>
      <c r="M10" s="102"/>
      <c r="P10"/>
      <c r="Q10" s="18"/>
      <c r="R10" s="35"/>
    </row>
    <row r="11" spans="1:31">
      <c r="A11" s="43" t="s">
        <v>10</v>
      </c>
      <c r="B11" s="131">
        <f t="shared" si="1"/>
        <v>0</v>
      </c>
      <c r="C11" s="130">
        <f t="shared" si="1"/>
        <v>0</v>
      </c>
      <c r="D11" s="130">
        <f t="shared" si="1"/>
        <v>0</v>
      </c>
      <c r="E11" s="141">
        <f t="shared" si="1"/>
        <v>0</v>
      </c>
      <c r="F11" s="134"/>
      <c r="G11" s="2"/>
      <c r="H11" s="102"/>
      <c r="I11" s="102"/>
      <c r="J11" s="102"/>
      <c r="K11" s="102"/>
      <c r="L11" s="102"/>
      <c r="M11" s="102"/>
      <c r="P11"/>
      <c r="Q11" s="18"/>
      <c r="R11" s="35"/>
    </row>
    <row r="12" spans="1:31" ht="14.5" thickBot="1">
      <c r="A12" s="44" t="s">
        <v>68</v>
      </c>
      <c r="B12" s="131">
        <f t="shared" si="1"/>
        <v>0</v>
      </c>
      <c r="C12" s="130">
        <f t="shared" si="1"/>
        <v>0</v>
      </c>
      <c r="D12" s="112">
        <f t="shared" si="1"/>
        <v>0</v>
      </c>
      <c r="E12" s="141">
        <f t="shared" si="1"/>
        <v>0</v>
      </c>
      <c r="F12" s="134"/>
      <c r="G12" s="2"/>
      <c r="H12" s="102"/>
      <c r="I12" s="102"/>
      <c r="J12" s="102"/>
      <c r="K12" s="102"/>
      <c r="L12" s="102"/>
      <c r="M12" s="102"/>
      <c r="P12"/>
      <c r="Q12" s="18"/>
      <c r="R12" s="35"/>
    </row>
    <row r="13" spans="1:31">
      <c r="A13" s="45" t="s">
        <v>21</v>
      </c>
      <c r="B13" s="132">
        <f t="shared" si="1"/>
        <v>0</v>
      </c>
      <c r="C13" s="113">
        <f t="shared" si="1"/>
        <v>0</v>
      </c>
      <c r="D13" s="130">
        <f t="shared" si="1"/>
        <v>0</v>
      </c>
      <c r="E13" s="140">
        <f t="shared" si="1"/>
        <v>0</v>
      </c>
      <c r="F13" s="134"/>
      <c r="G13" s="2"/>
      <c r="H13" s="102"/>
      <c r="I13" s="102"/>
      <c r="J13" s="102"/>
      <c r="K13" s="102"/>
      <c r="L13" s="102"/>
      <c r="M13" s="102"/>
      <c r="P13"/>
      <c r="Q13" s="18"/>
      <c r="R13" s="35"/>
    </row>
    <row r="14" spans="1:31" ht="14.5" thickBot="1">
      <c r="A14" s="44" t="s">
        <v>1</v>
      </c>
      <c r="B14" s="130">
        <f t="shared" si="1"/>
        <v>0</v>
      </c>
      <c r="C14" s="130">
        <f t="shared" si="1"/>
        <v>0</v>
      </c>
      <c r="D14" s="112">
        <f t="shared" si="1"/>
        <v>0</v>
      </c>
      <c r="E14" s="141">
        <f t="shared" si="1"/>
        <v>0</v>
      </c>
      <c r="F14" s="135"/>
      <c r="G14" s="2"/>
      <c r="H14" s="102"/>
      <c r="I14" s="102"/>
      <c r="J14" s="102"/>
      <c r="K14" s="102"/>
      <c r="L14" s="102"/>
      <c r="M14" s="102"/>
      <c r="P14"/>
      <c r="Q14" s="18"/>
      <c r="R14" s="35"/>
      <c r="AE14" s="99"/>
    </row>
    <row r="15" spans="1:31" ht="14.5" thickBot="1">
      <c r="A15" s="115" t="s">
        <v>0</v>
      </c>
      <c r="B15" s="220">
        <f t="shared" si="1"/>
        <v>0</v>
      </c>
      <c r="C15" s="124">
        <f t="shared" si="1"/>
        <v>0</v>
      </c>
      <c r="D15" s="158">
        <f t="shared" si="1"/>
        <v>0</v>
      </c>
      <c r="E15" s="140">
        <f t="shared" si="1"/>
        <v>0</v>
      </c>
      <c r="F15" s="135"/>
      <c r="G15" s="2"/>
      <c r="H15" s="102"/>
      <c r="I15" s="102"/>
      <c r="J15" s="102"/>
      <c r="K15" s="102"/>
      <c r="L15" s="102"/>
      <c r="M15" s="102"/>
      <c r="P15"/>
      <c r="Q15" s="18"/>
      <c r="R15" s="35"/>
      <c r="AE15" s="100"/>
    </row>
    <row r="16" spans="1:31" ht="16.5" customHeight="1" thickBot="1">
      <c r="A16" s="115" t="s">
        <v>101</v>
      </c>
      <c r="B16" s="113">
        <f t="shared" si="1"/>
        <v>0</v>
      </c>
      <c r="C16" s="113">
        <f>C33+C56+C78+C100+C122+C144+C166+C188+C210+C232+C254+C276+C298+C320+C342+C364+C386+C408+C430+C452</f>
        <v>0</v>
      </c>
      <c r="D16" s="130">
        <f t="shared" si="1"/>
        <v>0</v>
      </c>
      <c r="E16" s="136">
        <f t="shared" si="1"/>
        <v>0</v>
      </c>
      <c r="F16" s="44"/>
      <c r="G16" s="146">
        <f>IF(F21="Nej",1.25,1)</f>
        <v>1</v>
      </c>
      <c r="P16"/>
      <c r="Q16" s="18"/>
      <c r="R16" s="35"/>
      <c r="AE16" s="99"/>
    </row>
    <row r="17" spans="1:36">
      <c r="A17" s="2"/>
      <c r="B17" s="2"/>
      <c r="C17" s="2"/>
      <c r="D17" s="2"/>
      <c r="E17" s="2"/>
      <c r="F17" s="2"/>
      <c r="G17" s="147" t="s">
        <v>281</v>
      </c>
      <c r="AF17" s="99"/>
    </row>
    <row r="18" spans="1:36" ht="14.5">
      <c r="A18" s="9" t="s">
        <v>24</v>
      </c>
      <c r="B18" s="117"/>
      <c r="C18" s="119" t="s">
        <v>35</v>
      </c>
      <c r="D18" s="119"/>
      <c r="E18" s="10" t="s">
        <v>27</v>
      </c>
      <c r="F18" s="117"/>
      <c r="G18" s="146" t="s">
        <v>209</v>
      </c>
      <c r="H18" s="118"/>
      <c r="I18" s="120"/>
      <c r="J18" s="98"/>
      <c r="K18" s="98"/>
      <c r="L18" s="98"/>
      <c r="M18" s="98"/>
      <c r="R18" s="27"/>
      <c r="S18" s="36"/>
      <c r="T18" s="97"/>
      <c r="W18" s="3"/>
      <c r="X18" s="40"/>
      <c r="AA18" s="98" t="str">
        <f>IF(NOT(ISERROR(MATCH("Selvfinansieret",B19,0))),"",IF(NOT(ISERROR(MATCH(B19,{"ABER"},0))),IF(X18=0,"",X18),IF(NOT(ISERROR(MATCH(B19,{"GEBER"},0))),IF(AG34=0,"",AG34),IF(NOT(ISERROR(MATCH(B19,{"FIBER"},0))),IF(Z18=0,"",Z18),""))))</f>
        <v/>
      </c>
      <c r="AF18" s="98"/>
    </row>
    <row r="19" spans="1:36" ht="15" thickBot="1">
      <c r="A19" s="9" t="s">
        <v>144</v>
      </c>
      <c r="B19" s="11"/>
      <c r="C19" s="119"/>
      <c r="D19" s="119"/>
      <c r="E19" s="10" t="s">
        <v>127</v>
      </c>
      <c r="F19" s="526"/>
      <c r="G19" s="146" t="s">
        <v>208</v>
      </c>
      <c r="H19" s="118"/>
      <c r="I19" s="120"/>
      <c r="J19" s="98"/>
      <c r="K19" s="98"/>
      <c r="L19" s="98"/>
      <c r="M19" s="98"/>
      <c r="R19" s="27"/>
      <c r="S19" s="36"/>
      <c r="T19" s="40"/>
      <c r="W19" s="3"/>
      <c r="X19" s="40"/>
      <c r="Y19" s="41"/>
      <c r="AA19" s="98"/>
      <c r="AF19" s="98"/>
    </row>
    <row r="20" spans="1:36" ht="28.5">
      <c r="A20" s="10" t="s">
        <v>25</v>
      </c>
      <c r="B20" s="11"/>
      <c r="C20" s="10"/>
      <c r="D20" s="10"/>
      <c r="E20" s="416" t="s">
        <v>207</v>
      </c>
      <c r="F20" s="418"/>
      <c r="G20" s="146" t="s">
        <v>209</v>
      </c>
      <c r="H20" s="228"/>
      <c r="I20" s="229" t="s">
        <v>26</v>
      </c>
      <c r="J20" s="230" t="str">
        <f>IFERROR(IF(NOT(ISERROR(MATCH(B19,{"ABER"},0))),INDEX(ABER_Tilskudsprocent_liste[#All],MATCH(B20,ABER_Tilskudsprocent_liste[[#All],[Typer af projekter og aktiviteter/ virksomhedsstørrelse]],0),MATCH(AA23,ABER_Tilskudsprocent_liste[#Headers],0)),IF(NOT(ISERROR(MATCH(B19,{"GBER"},0))),INDEX(GEBER_Tilskudsprocent_liste[#All],MATCH(B20,GEBER_Tilskudsprocent_liste[[#All],[Typer af projekter og aktiviteter/ virksomhedsstørrelse]],0),MATCH(AA23,GEBER_Tilskudsprocent_liste[#Headers],0)),IF(NOT(ISERROR(MATCH(B19,{"FIBER"},0))),INDEX(FIBER_Tilskudsprocent_liste[#All],MATCH(B20,FIBER_Tilskudsprocent_liste[[#All],[Typer af projekter og aktiviteter/ virksomhedsstørrelse]],0),MATCH(AA23,FIBER_Tilskudsprocent_liste[#Headers],0)),""))),"")</f>
        <v/>
      </c>
      <c r="K20" s="229" t="s">
        <v>150</v>
      </c>
      <c r="L20" s="231" t="s">
        <v>155</v>
      </c>
      <c r="M20" s="145"/>
      <c r="N20" s="232" t="s">
        <v>158</v>
      </c>
      <c r="O20" s="232"/>
      <c r="P20" s="228"/>
      <c r="Q20" s="233"/>
      <c r="R20" s="234"/>
      <c r="S20" s="37"/>
      <c r="T20" s="40"/>
      <c r="W20" s="3"/>
      <c r="X20" s="100"/>
      <c r="AB20" s="40"/>
      <c r="AF20" s="98"/>
    </row>
    <row r="21" spans="1:36" ht="29" thickBot="1">
      <c r="A21" s="9"/>
      <c r="B21" s="10"/>
      <c r="C21" s="10"/>
      <c r="D21" s="10"/>
      <c r="E21" s="417" t="s">
        <v>282</v>
      </c>
      <c r="F21" s="419"/>
      <c r="G21" s="146">
        <f>IF(F20="Ja (anbefales)",58000,0)</f>
        <v>0</v>
      </c>
      <c r="H21" s="228"/>
      <c r="I21" s="229"/>
      <c r="J21" s="235" t="str">
        <f>IFERROR(IF(NOT(ISERROR(MATCH(B19,{"ABER"},0))),INDEX(ABER_Tilskudsprocent_liste[#All],MATCH(B20,ABER_Tilskudsprocent_liste[[#All],[Typer af projekter og aktiviteter/ virksomhedsstørrelse]],0),MATCH(AA23,ABER_Tilskudsprocent_liste[#Headers],0)),IF(NOT(ISERROR(MATCH(B19,{"GBER"},0))),INDEX(GEBER_Tilskudsprocent_liste[#All],MATCH(B20,GEBER_Tilskudsprocent_liste[[#All],[Typer af projekter og aktiviteter/ virksomhedsstørrelse]],0),MATCH(AA23,GEBER_Tilskudsprocent_liste[#Headers],0)),IF(NOT(ISERROR(MATCH(B19,{"FIBER"},0))),INDEX(FIBER_Tilskudsprocent_liste[#All],MATCH(B20,FIBER_Tilskudsprocent_liste[[#All],[Typer af projekter og aktiviteter/ virksomhedsstørrelse]],0),MATCH(AA23,FIBER_Tilskudsprocent_liste[#Headers],0)),""))),"")</f>
        <v/>
      </c>
      <c r="K21" s="236"/>
      <c r="L21" s="232" t="str">
        <f>IFERROR(IF($E33*(1-$J21)-$C34&lt;0,$J21-(($E33*$J21+$C34)-$E33)/$E33,""),"")</f>
        <v/>
      </c>
      <c r="M21" s="232" t="str">
        <f>IFERROR(IF($D34&lt;&gt;0,IF($D34=$E33,0,IF($C34&gt;0,($J21-$D34/$E33)-$L21,"HA")),IF($E33*(1-$J21)-$C34&lt;0,(($J21-(($E33*$J21+$C34+$D34)-$E33)/$E33)),"")),"")</f>
        <v/>
      </c>
      <c r="N21" s="237" t="e">
        <f>$M21-$L23</f>
        <v>#VALUE!</v>
      </c>
      <c r="O21" s="232"/>
      <c r="P21" s="228"/>
      <c r="Q21" s="233"/>
      <c r="R21" s="234"/>
      <c r="S21" s="37"/>
      <c r="T21" s="40"/>
      <c r="U21" s="20" t="s">
        <v>157</v>
      </c>
      <c r="V21" t="s">
        <v>156</v>
      </c>
      <c r="W21" s="98" t="s">
        <v>154</v>
      </c>
      <c r="X21" s="98" t="s">
        <v>153</v>
      </c>
      <c r="Y21" s="98" t="s">
        <v>132</v>
      </c>
      <c r="AA21" s="21" t="s">
        <v>129</v>
      </c>
      <c r="AB21" s="25" t="s">
        <v>127</v>
      </c>
      <c r="AC21"/>
    </row>
    <row r="22" spans="1:36" ht="14.5">
      <c r="A22" s="9"/>
      <c r="B22" s="10"/>
      <c r="C22" s="10"/>
      <c r="D22" s="10"/>
      <c r="G22" s="146"/>
      <c r="H22" s="228"/>
      <c r="I22" s="229"/>
      <c r="J22" s="235"/>
      <c r="K22" s="236"/>
      <c r="L22" s="232"/>
      <c r="M22" s="232"/>
      <c r="N22" s="237"/>
      <c r="O22" s="232"/>
      <c r="P22" s="228"/>
      <c r="Q22" s="233"/>
      <c r="R22" s="234"/>
      <c r="S22" s="37"/>
      <c r="T22" s="40"/>
      <c r="W22" s="98"/>
      <c r="X22" s="98"/>
      <c r="Y22" s="98"/>
      <c r="AA22" s="21"/>
      <c r="AB22" s="25"/>
      <c r="AC22"/>
    </row>
    <row r="23" spans="1:36" ht="14.5" thickBot="1">
      <c r="A23" s="17"/>
      <c r="B23" s="7" t="s">
        <v>70</v>
      </c>
      <c r="C23" s="7" t="s">
        <v>145</v>
      </c>
      <c r="D23" s="7" t="s">
        <v>151</v>
      </c>
      <c r="E23" s="7" t="s">
        <v>0</v>
      </c>
      <c r="F23" s="8" t="s">
        <v>9</v>
      </c>
      <c r="G23" s="146">
        <f>G21*G16</f>
        <v>0</v>
      </c>
      <c r="H23" s="228"/>
      <c r="I23" s="228"/>
      <c r="J23" s="228"/>
      <c r="K23" s="236"/>
      <c r="L23" s="238" t="e">
        <f>($J21-$D34/$E33)</f>
        <v>#VALUE!</v>
      </c>
      <c r="M23" s="236"/>
      <c r="N23" s="236"/>
      <c r="O23" s="236"/>
      <c r="P23" s="104"/>
      <c r="Q23" s="239"/>
      <c r="R23" s="240"/>
      <c r="S23" s="20"/>
      <c r="T23" s="20"/>
      <c r="U23"/>
      <c r="V23" s="3"/>
      <c r="W23" s="98"/>
      <c r="X23" s="98"/>
      <c r="Z23" s="40"/>
      <c r="AA23" s="19" t="str">
        <f>CONCATENATE(F18," - ",AB23)</f>
        <v xml:space="preserve"> - 0</v>
      </c>
      <c r="AB23">
        <f>F19</f>
        <v>0</v>
      </c>
      <c r="AC23"/>
    </row>
    <row r="24" spans="1:36" ht="15" customHeight="1">
      <c r="A24" s="3" t="s">
        <v>67</v>
      </c>
      <c r="B24" s="110">
        <f>IFERROR(IF(E24=0,0,Y24),0)</f>
        <v>0</v>
      </c>
      <c r="C24" s="110">
        <f t="shared" ref="C24:C30" si="2">IFERROR(E24-B24,0)</f>
        <v>0</v>
      </c>
      <c r="D24" s="110"/>
      <c r="E24" s="241">
        <v>0</v>
      </c>
      <c r="F24" s="12"/>
      <c r="G24" s="528" t="s">
        <v>192</v>
      </c>
      <c r="H24" s="529"/>
      <c r="I24" s="529"/>
      <c r="J24" s="529"/>
      <c r="K24" s="529"/>
      <c r="L24" s="529"/>
      <c r="M24" s="529"/>
      <c r="N24" s="529"/>
      <c r="O24" s="530"/>
      <c r="P24" s="104"/>
      <c r="Q24" s="24"/>
      <c r="R24" s="35"/>
      <c r="S24" s="20"/>
      <c r="T24" s="20"/>
      <c r="U24" s="20" t="e">
        <f>((J21-((E33*J21+C34)-E33)/E33))*E24</f>
        <v>#VALUE!</v>
      </c>
      <c r="V24" t="e">
        <f>L23*E24</f>
        <v>#VALUE!</v>
      </c>
      <c r="W24" s="3">
        <f>IFERROR(IF(E24=0,0,E24*L21),0)</f>
        <v>0</v>
      </c>
      <c r="X24" s="98">
        <f>IF(E24=0,0,E24*J20)</f>
        <v>0</v>
      </c>
      <c r="Y24" s="98">
        <f t="shared" ref="Y24:Y32" si="3">IF(NOT(ISERROR(MATCH("Selvfinansieret",B$19,0))),0,IF(OR(NOT(ISERROR(MATCH("Ej statsstøtte",B$19,0))),NOT(ISERROR(MATCH(B$19,AI$30:AI$32,0)))),E24,IF(AND(D$34=0,C$34=0),X24,IF(AND(D$34&gt;0,C$34=0),V24,IF(AND(D$34&gt;0,C$34&gt;0,V24=0),0,IF(AND(W24&lt;&gt;0,W24&lt;V24),W24,V24))))))</f>
        <v>0</v>
      </c>
      <c r="AA24" s="19"/>
      <c r="AB24" s="20"/>
      <c r="AC24"/>
      <c r="AE24" s="537" t="s">
        <v>128</v>
      </c>
      <c r="AF24" s="537"/>
      <c r="AG24" s="537"/>
    </row>
    <row r="25" spans="1:36">
      <c r="A25" s="3" t="s">
        <v>3</v>
      </c>
      <c r="B25" s="110">
        <f>IFERROR(IF(E25=0,0,Y25),0)</f>
        <v>0</v>
      </c>
      <c r="C25" s="110">
        <f t="shared" si="2"/>
        <v>0</v>
      </c>
      <c r="D25" s="110"/>
      <c r="E25" s="241">
        <f>G23</f>
        <v>0</v>
      </c>
      <c r="F25" s="46"/>
      <c r="G25" s="531"/>
      <c r="H25" s="532"/>
      <c r="I25" s="532"/>
      <c r="J25" s="532"/>
      <c r="K25" s="532"/>
      <c r="L25" s="532"/>
      <c r="M25" s="532"/>
      <c r="N25" s="532"/>
      <c r="O25" s="533"/>
      <c r="P25" s="104"/>
      <c r="Q25" s="35"/>
      <c r="R25" s="39"/>
      <c r="S25" s="22"/>
      <c r="T25" s="20"/>
      <c r="U25" s="20" t="e">
        <f>((J21-((E33*J21+C34+D34)-E33)/E33))*E25</f>
        <v>#VALUE!</v>
      </c>
      <c r="V25" t="e">
        <f>L23*E25</f>
        <v>#VALUE!</v>
      </c>
      <c r="W25" s="3">
        <f>IFERROR(IF(E25=0,0,E25*L21),0)</f>
        <v>0</v>
      </c>
      <c r="X25" s="98">
        <f>IF(E25=0,0,E25*J20)</f>
        <v>0</v>
      </c>
      <c r="Y25" s="98">
        <f t="shared" si="3"/>
        <v>0</v>
      </c>
      <c r="AA25" s="19"/>
      <c r="AB25" s="20"/>
      <c r="AC25"/>
    </row>
    <row r="26" spans="1:36">
      <c r="A26" s="3" t="s">
        <v>69</v>
      </c>
      <c r="B26" s="110">
        <f t="shared" ref="B26:B30" si="4">IFERROR(IF(E26=0,0,Y26),0)</f>
        <v>0</v>
      </c>
      <c r="C26" s="110">
        <f t="shared" si="2"/>
        <v>0</v>
      </c>
      <c r="D26" s="110"/>
      <c r="E26" s="241">
        <v>0</v>
      </c>
      <c r="F26" s="46"/>
      <c r="G26" s="531"/>
      <c r="H26" s="532"/>
      <c r="I26" s="532"/>
      <c r="J26" s="532"/>
      <c r="K26" s="532"/>
      <c r="L26" s="532"/>
      <c r="M26" s="532"/>
      <c r="N26" s="532"/>
      <c r="O26" s="533"/>
      <c r="P26" s="104"/>
      <c r="Q26" s="35"/>
      <c r="R26" s="39"/>
      <c r="S26" s="22"/>
      <c r="T26" s="20"/>
      <c r="U26" s="20" t="e">
        <f>((J21-((E33*J21+C34+D34)-E33)/E33))*E26</f>
        <v>#VALUE!</v>
      </c>
      <c r="V26" t="e">
        <f>L23*E26</f>
        <v>#VALUE!</v>
      </c>
      <c r="W26" s="3">
        <f>IFERROR(IF(E26=0,0,E26*L21),0)</f>
        <v>0</v>
      </c>
      <c r="X26" s="98">
        <f>IF(E26=0,0,E26*J20)</f>
        <v>0</v>
      </c>
      <c r="Y26" s="98">
        <f t="shared" si="3"/>
        <v>0</v>
      </c>
      <c r="AA26" s="19"/>
      <c r="AB26" s="20"/>
      <c r="AC26"/>
      <c r="AD26" s="29" t="s">
        <v>147</v>
      </c>
      <c r="AE26" s="29" t="s">
        <v>115</v>
      </c>
      <c r="AF26" s="29" t="s">
        <v>136</v>
      </c>
      <c r="AG26" s="29" t="s">
        <v>116</v>
      </c>
      <c r="AH26" s="29" t="s">
        <v>134</v>
      </c>
      <c r="AI26" s="29" t="s">
        <v>138</v>
      </c>
      <c r="AJ26" s="29" t="s">
        <v>148</v>
      </c>
    </row>
    <row r="27" spans="1:36">
      <c r="A27" s="3" t="s">
        <v>34</v>
      </c>
      <c r="B27" s="110">
        <f t="shared" si="4"/>
        <v>0</v>
      </c>
      <c r="C27" s="110">
        <f t="shared" si="2"/>
        <v>0</v>
      </c>
      <c r="D27" s="110"/>
      <c r="E27" s="241">
        <v>0</v>
      </c>
      <c r="F27" s="46"/>
      <c r="G27" s="531"/>
      <c r="H27" s="532"/>
      <c r="I27" s="532"/>
      <c r="J27" s="532"/>
      <c r="K27" s="532"/>
      <c r="L27" s="532"/>
      <c r="M27" s="532"/>
      <c r="N27" s="532"/>
      <c r="O27" s="533"/>
      <c r="P27" s="105"/>
      <c r="Q27" s="35"/>
      <c r="R27" s="39"/>
      <c r="S27" s="22"/>
      <c r="T27" s="20"/>
      <c r="U27" s="20" t="e">
        <f>((J21-((E33*J21+C34+D34)-E33)/E33))*E27</f>
        <v>#VALUE!</v>
      </c>
      <c r="V27" t="e">
        <f>L23*E27</f>
        <v>#VALUE!</v>
      </c>
      <c r="W27" s="3">
        <f>IFERROR(IF(E27=0,0,E27*L21),0)</f>
        <v>0</v>
      </c>
      <c r="X27" s="98">
        <f>IF(E27=0,0,E27*J20)</f>
        <v>0</v>
      </c>
      <c r="Y27" s="98">
        <f t="shared" si="3"/>
        <v>0</v>
      </c>
      <c r="AA27" t="s">
        <v>130</v>
      </c>
      <c r="AB27" t="s">
        <v>125</v>
      </c>
      <c r="AC27"/>
      <c r="AD27" t="s">
        <v>109</v>
      </c>
      <c r="AE27" t="s">
        <v>109</v>
      </c>
      <c r="AF27" t="s">
        <v>117</v>
      </c>
      <c r="AG27" s="95" t="s">
        <v>124</v>
      </c>
      <c r="AH27" s="98" t="str">
        <f>IF(NOT(ISERROR(MATCH("Selvfinansieret",B19,0))),"",IF(NOT(ISERROR(MATCH(B19,{"ABER"},0))),AE27,IF(NOT(ISERROR(MATCH(B19,{"GBER"},0))),AF27,IF(NOT(ISERROR(MATCH(B19,{"FIBER"},0))),AG27,IF(NOT(ISERROR(MATCH(B19,{"Ej statsstøtte"},0))),AD27,"")))))</f>
        <v/>
      </c>
      <c r="AI27" s="96" t="s">
        <v>115</v>
      </c>
    </row>
    <row r="28" spans="1:36">
      <c r="A28" s="3" t="s">
        <v>2</v>
      </c>
      <c r="B28" s="110">
        <f t="shared" si="4"/>
        <v>0</v>
      </c>
      <c r="C28" s="110">
        <f t="shared" si="2"/>
        <v>0</v>
      </c>
      <c r="D28" s="110"/>
      <c r="E28" s="241">
        <v>0</v>
      </c>
      <c r="F28" s="46"/>
      <c r="G28" s="531"/>
      <c r="H28" s="532"/>
      <c r="I28" s="532"/>
      <c r="J28" s="532"/>
      <c r="K28" s="532"/>
      <c r="L28" s="532"/>
      <c r="M28" s="532"/>
      <c r="N28" s="532"/>
      <c r="O28" s="533"/>
      <c r="P28" s="105"/>
      <c r="Q28" s="35"/>
      <c r="R28" s="39"/>
      <c r="S28" s="22"/>
      <c r="T28" s="20"/>
      <c r="U28" s="20" t="e">
        <f>((J21-((E33*J21+C34+D34)-E33)/E33))*E28</f>
        <v>#VALUE!</v>
      </c>
      <c r="V28" t="e">
        <f>L23*E28</f>
        <v>#VALUE!</v>
      </c>
      <c r="W28" s="3">
        <f>IFERROR(IF(E28=0,0,E28*L21),0)</f>
        <v>0</v>
      </c>
      <c r="X28" s="98">
        <f>IF(E28=0,0,E28*J20)</f>
        <v>0</v>
      </c>
      <c r="Y28" s="98">
        <f t="shared" si="3"/>
        <v>0</v>
      </c>
      <c r="AA28" t="s">
        <v>56</v>
      </c>
      <c r="AB28" t="s">
        <v>126</v>
      </c>
      <c r="AC28"/>
      <c r="AD28" t="s">
        <v>110</v>
      </c>
      <c r="AE28" t="s">
        <v>110</v>
      </c>
      <c r="AF28" t="s">
        <v>118</v>
      </c>
      <c r="AG28" s="95" t="s">
        <v>111</v>
      </c>
      <c r="AH28" s="98" t="str">
        <f>IF(NOT(ISERROR(MATCH("Selvfinansieret",B19,0))),"",IF(NOT(ISERROR(MATCH(B19,{"ABER"},0))),AE28,IF(NOT(ISERROR(MATCH(B19,{"GBER"},0))),AF28,IF(NOT(ISERROR(MATCH(B19,{"FIBER"},0))),AG28,IF(NOT(ISERROR(MATCH(B19,{"Ej statsstøtte"},0))),AD28,"")))))</f>
        <v/>
      </c>
      <c r="AI28" s="97" t="s">
        <v>136</v>
      </c>
    </row>
    <row r="29" spans="1:36" ht="14.5">
      <c r="A29" s="3" t="s">
        <v>10</v>
      </c>
      <c r="B29" s="110">
        <f t="shared" si="4"/>
        <v>0</v>
      </c>
      <c r="C29" s="110">
        <f t="shared" si="2"/>
        <v>0</v>
      </c>
      <c r="D29" s="110"/>
      <c r="E29" s="241">
        <v>0</v>
      </c>
      <c r="F29" s="46"/>
      <c r="G29" s="531"/>
      <c r="H29" s="532"/>
      <c r="I29" s="532"/>
      <c r="J29" s="532"/>
      <c r="K29" s="532"/>
      <c r="L29" s="532"/>
      <c r="M29" s="532"/>
      <c r="N29" s="532"/>
      <c r="O29" s="533"/>
      <c r="P29" s="104"/>
      <c r="Q29" s="35"/>
      <c r="R29" s="39"/>
      <c r="S29" s="22"/>
      <c r="T29" s="20"/>
      <c r="U29" s="20" t="e">
        <f>((J21-((E33*J21+C34+D34)-E33)/E33))*E29</f>
        <v>#VALUE!</v>
      </c>
      <c r="V29" t="e">
        <f>L23*E29</f>
        <v>#VALUE!</v>
      </c>
      <c r="W29" s="3">
        <f>IFERROR(IF(E29=0,0,E29*L21),0)</f>
        <v>0</v>
      </c>
      <c r="X29" s="98">
        <f>IF(E29=0,0,E29*J20)</f>
        <v>0</v>
      </c>
      <c r="Y29" s="98">
        <f t="shared" si="3"/>
        <v>0</v>
      </c>
      <c r="Z29" s="98"/>
      <c r="AA29" t="s">
        <v>131</v>
      </c>
      <c r="AB29"/>
      <c r="AC29"/>
      <c r="AD29" t="s">
        <v>111</v>
      </c>
      <c r="AE29" t="s">
        <v>111</v>
      </c>
      <c r="AF29" t="s">
        <v>119</v>
      </c>
      <c r="AG29" s="137" t="s">
        <v>137</v>
      </c>
      <c r="AH29" s="98" t="str">
        <f>IF(NOT(ISERROR(MATCH("Selvfinansieret",B19,0))),"",IF(NOT(ISERROR(MATCH(B19,{"ABER"},0))),AE29,IF(NOT(ISERROR(MATCH(B19,{"GBER"},0))),AF29,IF(NOT(ISERROR(MATCH(B19,{"FIBER"},0))),AG29,IF(NOT(ISERROR(MATCH(B19,{"Ej statsstøtte"},0))),AD29,"")))))</f>
        <v/>
      </c>
      <c r="AI29" s="97" t="s">
        <v>116</v>
      </c>
    </row>
    <row r="30" spans="1:36" ht="14.5" thickBot="1">
      <c r="A30" s="6" t="s">
        <v>68</v>
      </c>
      <c r="B30" s="110">
        <f t="shared" si="4"/>
        <v>0</v>
      </c>
      <c r="C30" s="110">
        <f t="shared" si="2"/>
        <v>0</v>
      </c>
      <c r="D30" s="110"/>
      <c r="E30" s="242">
        <v>0</v>
      </c>
      <c r="F30" s="221"/>
      <c r="G30" s="532"/>
      <c r="H30" s="532"/>
      <c r="I30" s="532"/>
      <c r="J30" s="532"/>
      <c r="K30" s="532"/>
      <c r="L30" s="532"/>
      <c r="M30" s="532"/>
      <c r="N30" s="532"/>
      <c r="O30" s="533"/>
      <c r="P30" s="104"/>
      <c r="Q30" s="35"/>
      <c r="R30" s="39"/>
      <c r="S30" s="22"/>
      <c r="T30" s="20"/>
      <c r="U30" s="20" t="e">
        <f>((J21-((E33*J21+C34+D34)-E33)/E33))*E30</f>
        <v>#VALUE!</v>
      </c>
      <c r="V30" t="e">
        <f>L23*E30</f>
        <v>#VALUE!</v>
      </c>
      <c r="W30" s="3">
        <f>IFERROR(IF(E30=0,0,E30*L21),0)</f>
        <v>0</v>
      </c>
      <c r="X30" s="98">
        <f>IF(E30=0,0,E30*J20)</f>
        <v>0</v>
      </c>
      <c r="Y30" s="98">
        <f t="shared" si="3"/>
        <v>0</v>
      </c>
      <c r="Z30" s="98"/>
      <c r="AA30" t="s">
        <v>72</v>
      </c>
      <c r="AB30"/>
      <c r="AC30"/>
      <c r="AD30" t="s">
        <v>112</v>
      </c>
      <c r="AE30" t="s">
        <v>112</v>
      </c>
      <c r="AF30" t="s">
        <v>120</v>
      </c>
      <c r="AG30" s="41" t="str">
        <f>""</f>
        <v/>
      </c>
      <c r="AH30" s="98" t="str">
        <f>IF(NOT(ISERROR(MATCH("Selvfinansieret",B19,0))),"",IF(NOT(ISERROR(MATCH(B19,{"ABER"},0))),AE30,IF(NOT(ISERROR(MATCH(B19,{"GBER"},0))),AF30,IF(NOT(ISERROR(MATCH(B19,{"FIBER"},0))),AG30,IF(NOT(ISERROR(MATCH(B19,{"Ej statsstøtte"},0))),AD30,"")))))</f>
        <v/>
      </c>
      <c r="AI30" s="40" t="s">
        <v>85</v>
      </c>
    </row>
    <row r="31" spans="1:36">
      <c r="A31" s="49" t="s">
        <v>21</v>
      </c>
      <c r="B31" s="114">
        <f>SUM(B24+B25+B26+B27-B28-B29+B30)</f>
        <v>0</v>
      </c>
      <c r="C31" s="111">
        <f>SUM(C24+C25+C26+C27-C28-C29+C30)</f>
        <v>0</v>
      </c>
      <c r="D31" s="111"/>
      <c r="E31" s="243">
        <f>SUM(B31:C31)</f>
        <v>0</v>
      </c>
      <c r="F31" s="48"/>
      <c r="G31" s="531"/>
      <c r="H31" s="532"/>
      <c r="I31" s="532"/>
      <c r="J31" s="532"/>
      <c r="K31" s="532"/>
      <c r="L31" s="532"/>
      <c r="M31" s="532"/>
      <c r="N31" s="532"/>
      <c r="O31" s="533"/>
      <c r="P31" s="23"/>
      <c r="R31"/>
      <c r="S31"/>
      <c r="T31"/>
      <c r="U31" s="20" t="e">
        <f>((J21-((E33*J21+C34+D34)-E33)/E33))*E31</f>
        <v>#VALUE!</v>
      </c>
      <c r="V31" t="e">
        <f>L23*E31</f>
        <v>#VALUE!</v>
      </c>
      <c r="W31" s="3">
        <f>IFERROR(IF(E31=0,0,E31*L21),0)</f>
        <v>0</v>
      </c>
      <c r="X31" s="98">
        <f>IF(E31=0,0,E31*J20)</f>
        <v>0</v>
      </c>
      <c r="Y31" s="98">
        <f t="shared" si="3"/>
        <v>0</v>
      </c>
      <c r="Z31" s="98"/>
      <c r="AA31" t="s">
        <v>146</v>
      </c>
      <c r="AB31"/>
      <c r="AC31"/>
      <c r="AD31" t="s">
        <v>122</v>
      </c>
      <c r="AE31" t="s">
        <v>113</v>
      </c>
      <c r="AF31" t="s">
        <v>121</v>
      </c>
      <c r="AG31" s="41" t="str">
        <f>""</f>
        <v/>
      </c>
      <c r="AH31" s="98" t="str">
        <f>IF(NOT(ISERROR(MATCH("Selvfinansieret",B19,0))),"",IF(NOT(ISERROR(MATCH(B19,{"ABER"},0))),AE31,IF(NOT(ISERROR(MATCH(B19,{"GBER"},0))),AF31,IF(NOT(ISERROR(MATCH(B19,{"FIBER"},0))),AG31,IF(NOT(ISERROR(MATCH(B19,{"Ej statsstøtte"},0))),AD31,"")))))</f>
        <v/>
      </c>
      <c r="AI31" s="40" t="s">
        <v>86</v>
      </c>
    </row>
    <row r="32" spans="1:36" ht="14.5" thickBot="1">
      <c r="A32" s="13" t="s">
        <v>1</v>
      </c>
      <c r="B32" s="112">
        <f>IFERROR(IF(E32=0,0,Y32),0)</f>
        <v>0</v>
      </c>
      <c r="C32" s="110">
        <f>IFERROR(E32-B32,0)</f>
        <v>0</v>
      </c>
      <c r="D32" s="110"/>
      <c r="E32" s="527">
        <f>E24*0.3</f>
        <v>0</v>
      </c>
      <c r="F32" s="47"/>
      <c r="G32" s="531"/>
      <c r="H32" s="532"/>
      <c r="I32" s="532"/>
      <c r="J32" s="532"/>
      <c r="K32" s="532"/>
      <c r="L32" s="532"/>
      <c r="M32" s="532"/>
      <c r="N32" s="532"/>
      <c r="O32" s="533"/>
      <c r="P32" s="104"/>
      <c r="R32"/>
      <c r="S32"/>
      <c r="T32"/>
      <c r="U32" s="20" t="e">
        <f>((J21-((E33*J21+C34+D34)-E33)/E33))*E32</f>
        <v>#VALUE!</v>
      </c>
      <c r="V32" t="e">
        <f>L23*E32</f>
        <v>#VALUE!</v>
      </c>
      <c r="W32" s="3">
        <f>IFERROR(IF(E32=0,0,E32*L21),0)</f>
        <v>0</v>
      </c>
      <c r="X32" s="98">
        <f>IF(E32=0,0,E32*J20)</f>
        <v>0</v>
      </c>
      <c r="Y32" s="98">
        <f t="shared" si="3"/>
        <v>0</v>
      </c>
      <c r="Z32" s="98"/>
      <c r="AA32" s="19"/>
      <c r="AB32" s="20"/>
      <c r="AC32"/>
      <c r="AD32" t="s">
        <v>113</v>
      </c>
      <c r="AE32" t="s">
        <v>114</v>
      </c>
      <c r="AF32" t="s">
        <v>122</v>
      </c>
      <c r="AG32" s="41" t="str">
        <f>""</f>
        <v/>
      </c>
      <c r="AH32" s="98" t="str">
        <f>IF(NOT(ISERROR(MATCH("Selvfinansieret",B19,0))),"",IF(NOT(ISERROR(MATCH(B19,{"ABER"},0))),AE32,IF(NOT(ISERROR(MATCH(B19,{"GBER"},0))),AF32,IF(NOT(ISERROR(MATCH(B19,{"FIBER"},0))),AG32,IF(NOT(ISERROR(MATCH(B19,{"Ej statsstøtte"},0))),AD32,"")))))</f>
        <v/>
      </c>
      <c r="AI32" s="40" t="s">
        <v>87</v>
      </c>
    </row>
    <row r="33" spans="1:36" ht="14.5" thickBot="1">
      <c r="A33" s="81" t="s">
        <v>0</v>
      </c>
      <c r="B33" s="143">
        <f>IF(B31+B32&lt;=0,0,B31+B32)</f>
        <v>0</v>
      </c>
      <c r="C33" s="160">
        <f>IF(C31+C32-C34&lt;=0,0,C31+C32-C34)</f>
        <v>0</v>
      </c>
      <c r="D33" s="159"/>
      <c r="E33" s="244">
        <f>IF(OR(E24&gt;0,E25&gt;0,E26&gt;0,E27&gt;0,E28&gt;0,E29&gt;0,E30&gt;0,E32&gt;0),SUM(E24+E25+E26+E27-E28-E29+E30+E32),0)</f>
        <v>0</v>
      </c>
      <c r="F33" s="82"/>
      <c r="G33" s="534"/>
      <c r="H33" s="535"/>
      <c r="I33" s="535"/>
      <c r="J33" s="535"/>
      <c r="K33" s="535"/>
      <c r="L33" s="535"/>
      <c r="M33" s="535"/>
      <c r="N33" s="535"/>
      <c r="O33" s="536"/>
      <c r="P33" s="23"/>
      <c r="R33"/>
      <c r="S33"/>
      <c r="T33"/>
      <c r="U33" s="20" t="e">
        <f>((J21-((E33*J21+C34+D34)-E33)/E33))*E33</f>
        <v>#VALUE!</v>
      </c>
      <c r="V33" t="e">
        <f>L23*E33</f>
        <v>#VALUE!</v>
      </c>
      <c r="W33" s="3">
        <f>IFERROR(IF(E33=0,0,E33*L21),0)</f>
        <v>0</v>
      </c>
      <c r="Y33" s="98">
        <f t="shared" ref="Y33" si="5">IF(NOT(ISERROR(MATCH("Selvfinansieret",B$19,0))),0,IF(OR(NOT(ISERROR(MATCH("Ej statsstøtte",B$19,0))),NOT(ISERROR(MATCH(B$19,AI$30:AI$32,0)))),E33,IF(AND(D43=0,C43=0),X33,IF(AND(D43&gt;0,C43=0),V33,IF(AND(D43&gt;0,C43&gt;0,V33=0),0,IF(AND(W33&lt;&gt;0,W33&lt;V33),W33,V33))))))</f>
        <v>0</v>
      </c>
      <c r="Z33" s="98"/>
      <c r="AA33" s="96"/>
      <c r="AB33" s="96"/>
      <c r="AC33"/>
      <c r="AD33" t="s">
        <v>114</v>
      </c>
      <c r="AE33" s="41" t="str">
        <f>""</f>
        <v/>
      </c>
      <c r="AF33" t="s">
        <v>111</v>
      </c>
      <c r="AG33" s="41" t="str">
        <f>""</f>
        <v/>
      </c>
      <c r="AH33" s="98" t="str">
        <f>IF(NOT(ISERROR(MATCH("Selvfinansieret",B19,0))),"",IF(NOT(ISERROR(MATCH(B19,{"ABER"},0))),AE33,IF(NOT(ISERROR(MATCH(B19,{"GBER"},0))),AF33,IF(NOT(ISERROR(MATCH(B19,{"FIBER"},0))),AG33,IF(NOT(ISERROR(MATCH(B19,{"Ej statsstøtte"},0))),AD33,"")))))</f>
        <v/>
      </c>
      <c r="AI33" s="20" t="s">
        <v>135</v>
      </c>
    </row>
    <row r="34" spans="1:36" s="4" customFormat="1">
      <c r="A34" s="83" t="s">
        <v>101</v>
      </c>
      <c r="B34" s="142">
        <f>B33</f>
        <v>0</v>
      </c>
      <c r="C34" s="161"/>
      <c r="D34" s="161"/>
      <c r="E34" s="142">
        <f>SUM(B24+B25+B26+B27-B28-B29+B30)</f>
        <v>0</v>
      </c>
      <c r="F34" s="101"/>
      <c r="G34" s="80"/>
      <c r="H34" s="80"/>
      <c r="I34" s="80"/>
      <c r="J34" s="80"/>
      <c r="K34" s="80"/>
      <c r="L34" s="80"/>
      <c r="M34" s="80"/>
      <c r="N34" s="80"/>
      <c r="O34" s="80"/>
      <c r="P34" s="23"/>
      <c r="Q34"/>
      <c r="R34"/>
      <c r="S34"/>
      <c r="T34"/>
      <c r="U34"/>
      <c r="V34"/>
      <c r="W34"/>
      <c r="X34"/>
      <c r="Y34" s="98"/>
      <c r="Z34" s="98"/>
      <c r="AA34" s="35"/>
      <c r="AB34" s="97"/>
      <c r="AC34" s="20"/>
      <c r="AD34" t="s">
        <v>124</v>
      </c>
      <c r="AE34" s="3" t="str">
        <f>""</f>
        <v/>
      </c>
      <c r="AF34" s="41" t="s">
        <v>123</v>
      </c>
      <c r="AG34" s="41" t="str">
        <f>""</f>
        <v/>
      </c>
      <c r="AH34" s="98" t="str">
        <f>IF(NOT(ISERROR(MATCH("Selvfinansieret",B19,0))),"",IF(NOT(ISERROR(MATCH(B19,{"ABER"},0))),AE34,IF(NOT(ISERROR(MATCH(B19,{"GBER"},0))),AF34,IF(NOT(ISERROR(MATCH(B19,{"FIBER"},0))),AG34,IF(NOT(ISERROR(MATCH(B19,{"Ej statsstøtte"},0))),AD34,"")))))</f>
        <v/>
      </c>
      <c r="AI34" t="s">
        <v>149</v>
      </c>
      <c r="AJ34" s="3"/>
    </row>
    <row r="35" spans="1:36" s="4" customFormat="1">
      <c r="A35" s="122"/>
      <c r="B35" s="123"/>
      <c r="C35" s="123"/>
      <c r="D35" s="123"/>
      <c r="E35" s="116"/>
      <c r="F35" s="79"/>
      <c r="G35" s="80"/>
      <c r="H35" s="80"/>
      <c r="I35" s="80"/>
      <c r="J35" s="80"/>
      <c r="K35" s="80"/>
      <c r="L35" s="80"/>
      <c r="M35" s="80"/>
      <c r="N35" s="80"/>
      <c r="O35" s="80"/>
      <c r="P35" s="23"/>
      <c r="Q35"/>
      <c r="R35"/>
      <c r="S35"/>
      <c r="T35"/>
      <c r="U35"/>
      <c r="V35"/>
      <c r="W35"/>
      <c r="X35"/>
      <c r="Y35" s="98"/>
      <c r="Z35" s="98"/>
      <c r="AA35" s="98"/>
      <c r="AD35" t="s">
        <v>137</v>
      </c>
      <c r="AE35" s="4" t="str">
        <f>""</f>
        <v/>
      </c>
      <c r="AF35" s="4" t="str">
        <f>""</f>
        <v/>
      </c>
      <c r="AG35" s="41" t="str">
        <f>""</f>
        <v/>
      </c>
      <c r="AH35" s="98" t="str">
        <f>IF(NOT(ISERROR(MATCH("Selvfinansieret",B19,0))),"",IF(NOT(ISERROR(MATCH(B19,{"ABER"},0))),AE35,IF(NOT(ISERROR(MATCH(B19,{"GBER"},0))),AF35,IF(NOT(ISERROR(MATCH(B19,{"FIBER"},0))),AG35,IF(NOT(ISERROR(MATCH(B19,{"Ej statsstøtte"},0))),AD35,"")))))</f>
        <v/>
      </c>
    </row>
    <row r="36" spans="1:36" s="4" customFormat="1">
      <c r="A36" s="77"/>
      <c r="B36" s="78"/>
      <c r="C36" s="78"/>
      <c r="D36" s="78"/>
      <c r="E36" s="106" t="s">
        <v>133</v>
      </c>
      <c r="F36" s="107" t="str">
        <f>J20</f>
        <v/>
      </c>
      <c r="G36" s="79"/>
      <c r="H36" s="80"/>
      <c r="I36" s="80"/>
      <c r="J36" s="80"/>
      <c r="K36" s="80"/>
      <c r="L36" s="80"/>
      <c r="M36" s="80"/>
      <c r="N36" s="80"/>
      <c r="O36" s="80"/>
      <c r="P36" s="80"/>
      <c r="Q36" s="23"/>
      <c r="R36"/>
      <c r="S36"/>
      <c r="T36"/>
      <c r="U36"/>
      <c r="V36"/>
      <c r="W36"/>
      <c r="X36"/>
      <c r="Y36"/>
      <c r="Z36" s="98"/>
      <c r="AA36" s="3"/>
      <c r="AB36" s="3"/>
      <c r="AC36" s="3"/>
    </row>
    <row r="37" spans="1:36" s="4" customFormat="1" ht="28">
      <c r="A37" s="77"/>
      <c r="B37" s="78"/>
      <c r="C37" s="78"/>
      <c r="D37" s="78"/>
      <c r="E37" s="139" t="s">
        <v>152</v>
      </c>
      <c r="F37" s="107" t="str">
        <f>IFERROR(IF(L21="",L23,IF(L21&lt;=0,0,L21)),"")</f>
        <v/>
      </c>
      <c r="G37" s="79"/>
      <c r="H37" s="80"/>
      <c r="I37" s="80"/>
      <c r="J37" s="80"/>
      <c r="K37" s="80"/>
      <c r="L37" s="80"/>
      <c r="M37" s="80"/>
      <c r="N37" s="80"/>
      <c r="O37" s="80"/>
      <c r="P37" s="80"/>
      <c r="Q37" s="23"/>
      <c r="R37"/>
      <c r="S37"/>
      <c r="T37"/>
      <c r="U37"/>
      <c r="V37"/>
      <c r="W37"/>
      <c r="X37"/>
      <c r="Y37"/>
      <c r="Z37" s="98"/>
      <c r="AA37" s="3"/>
      <c r="AB37" s="3"/>
      <c r="AC37" s="3"/>
    </row>
    <row r="38" spans="1:36">
      <c r="A38" s="14"/>
      <c r="B38" s="15"/>
      <c r="C38" s="15"/>
      <c r="D38" s="15"/>
      <c r="E38" s="16" t="s">
        <v>57</v>
      </c>
      <c r="F38" s="50">
        <f>IF(NOT(ISERROR(MATCH("Ej statsstøtte",B19,0))),0,IFERROR(E32/E31,0))</f>
        <v>0</v>
      </c>
      <c r="G38" s="138"/>
      <c r="H38" s="2"/>
      <c r="I38" s="2"/>
      <c r="J38" s="2"/>
      <c r="K38" s="2"/>
      <c r="L38" s="2"/>
      <c r="M38" s="2"/>
      <c r="N38" s="2"/>
      <c r="O38" s="2"/>
      <c r="P38" s="2"/>
      <c r="R38"/>
      <c r="S38"/>
      <c r="T38"/>
      <c r="U38"/>
      <c r="W38"/>
      <c r="Y38"/>
    </row>
    <row r="39" spans="1:36" ht="14.5">
      <c r="A39" s="31" t="s">
        <v>64</v>
      </c>
      <c r="B39" s="32">
        <f>IFERROR(E33/$E$15,0)</f>
        <v>0</v>
      </c>
      <c r="C39" s="15"/>
      <c r="D39" s="15"/>
      <c r="E39" s="29" t="s">
        <v>58</v>
      </c>
      <c r="F39" s="50">
        <f>IFERROR(E32/E24,0)</f>
        <v>0</v>
      </c>
      <c r="H39" s="2"/>
      <c r="I39" s="2"/>
      <c r="J39" s="2"/>
      <c r="K39" s="2"/>
      <c r="L39" s="2"/>
      <c r="M39" s="2"/>
      <c r="N39" s="2"/>
      <c r="O39" s="2"/>
      <c r="P39" s="2"/>
      <c r="R39"/>
      <c r="S39"/>
      <c r="T39"/>
      <c r="U39"/>
      <c r="W39"/>
      <c r="Y39"/>
    </row>
    <row r="40" spans="1:36" ht="14.5">
      <c r="A40" s="30" t="s">
        <v>71</v>
      </c>
      <c r="B40" s="33">
        <f>IFERROR(B15/E15,0)</f>
        <v>0</v>
      </c>
      <c r="E40" s="29"/>
      <c r="H40" s="2"/>
      <c r="I40" s="2"/>
      <c r="J40" s="2"/>
      <c r="K40" s="2"/>
      <c r="L40" s="2"/>
      <c r="M40" s="2"/>
      <c r="N40" s="2"/>
      <c r="O40" s="2"/>
      <c r="P40" s="2"/>
      <c r="R40"/>
      <c r="S40"/>
      <c r="T40"/>
      <c r="U40"/>
      <c r="W40"/>
      <c r="Y40"/>
      <c r="AD40"/>
    </row>
    <row r="41" spans="1:36">
      <c r="D41" s="98"/>
      <c r="E41" s="151"/>
      <c r="F41" s="98"/>
      <c r="G41" s="98"/>
      <c r="H41" s="121"/>
      <c r="I41" s="121"/>
      <c r="J41" s="121"/>
      <c r="K41" s="121"/>
      <c r="L41" s="121"/>
      <c r="M41" s="121"/>
      <c r="N41" s="121"/>
      <c r="O41" s="2"/>
      <c r="P41" s="2"/>
      <c r="R41"/>
      <c r="S41"/>
      <c r="T41"/>
      <c r="U41"/>
      <c r="W41"/>
      <c r="Y41"/>
      <c r="AD41" s="41"/>
    </row>
    <row r="42" spans="1:36" ht="14.5">
      <c r="A42" s="9" t="s">
        <v>24</v>
      </c>
      <c r="B42" s="1"/>
      <c r="C42" s="119" t="s">
        <v>36</v>
      </c>
      <c r="D42" s="119"/>
      <c r="E42" s="10" t="s">
        <v>27</v>
      </c>
      <c r="F42" s="117"/>
      <c r="G42" s="98"/>
      <c r="H42" s="118"/>
      <c r="I42" s="120"/>
      <c r="J42" s="98"/>
      <c r="K42" s="98"/>
      <c r="L42" s="98"/>
      <c r="M42" s="98"/>
      <c r="R42" s="27"/>
      <c r="S42" s="36"/>
      <c r="T42" s="97"/>
      <c r="W42" s="3"/>
      <c r="X42" s="40"/>
      <c r="AA42" s="98" t="str">
        <f>IF(NOT(ISERROR(MATCH("Selvfinansieret",B43,0))),"",IF(NOT(ISERROR(MATCH(B43,{"ABER"},0))),IF(X42=0,"",X42),IF(NOT(ISERROR(MATCH(B43,{"GEBER"},0))),IF(AG57=0,"",AG57),IF(NOT(ISERROR(MATCH(B43,{"FIBER"},0))),IF(Z42=0,"",Z42),""))))</f>
        <v/>
      </c>
      <c r="AF42" s="98"/>
    </row>
    <row r="43" spans="1:36" ht="14.5">
      <c r="A43" s="9" t="s">
        <v>144</v>
      </c>
      <c r="B43" s="11"/>
      <c r="C43" s="119"/>
      <c r="D43" s="119"/>
      <c r="E43" s="10" t="s">
        <v>127</v>
      </c>
      <c r="F43" s="11" t="str">
        <f>IF(ISBLANK($F$19),"Projektform skal vælges ved hovedansøger",$F$19)</f>
        <v>Projektform skal vælges ved hovedansøger</v>
      </c>
      <c r="G43" s="98"/>
      <c r="H43" s="118"/>
      <c r="I43" s="120"/>
      <c r="J43" s="98"/>
      <c r="K43" s="98"/>
      <c r="L43" s="98"/>
      <c r="M43" s="98"/>
      <c r="R43" s="27"/>
      <c r="S43" s="36"/>
      <c r="T43" s="40"/>
      <c r="W43" s="3"/>
      <c r="X43" s="40"/>
      <c r="Y43" s="41"/>
      <c r="AA43" s="98"/>
      <c r="AF43" s="98"/>
    </row>
    <row r="44" spans="1:36" ht="29">
      <c r="A44" s="10" t="s">
        <v>25</v>
      </c>
      <c r="B44" s="11"/>
      <c r="C44" s="10"/>
      <c r="D44" s="10"/>
      <c r="E44" s="128" t="s">
        <v>26</v>
      </c>
      <c r="F44" s="129" t="str">
        <f>IFERROR(IF(NOT(ISERROR(MATCH(B43,{"ABER"},0))),INDEX(ABER_Tilskudsprocent_liste[#All],MATCH(B44,ABER_Tilskudsprocent_liste[[#All],[Typer af projekter og aktiviteter/ virksomhedsstørrelse]],0),MATCH(AA46,ABER_Tilskudsprocent_liste[#Headers],0)),IF(NOT(ISERROR(MATCH(B43,{"GBER"},0))),INDEX(GEBER_Tilskudsprocent_liste[#All],MATCH(B44,GEBER_Tilskudsprocent_liste[[#All],[Typer af projekter og aktiviteter/ virksomhedsstørrelse]],0),MATCH(AA46,GEBER_Tilskudsprocent_liste[#Headers],0)),IF(NOT(ISERROR(MATCH(B43,{"FIBER"},0))),INDEX(FIBER_Tilskudsprocent_liste[#All],MATCH(B44,FIBER_Tilskudsprocent_liste[[#All],[Typer af projekter og aktiviteter/ virksomhedsstørrelse]],0),MATCH(AA46,FIBER_Tilskudsprocent_liste[#Headers],0)),""))),"")</f>
        <v/>
      </c>
      <c r="G44" s="128" t="s">
        <v>150</v>
      </c>
      <c r="H44" s="144" t="s">
        <v>155</v>
      </c>
      <c r="I44" s="145"/>
      <c r="J44" s="146" t="s">
        <v>158</v>
      </c>
      <c r="K44" s="146"/>
      <c r="L44" s="98"/>
      <c r="M44" s="98"/>
      <c r="R44" s="28"/>
      <c r="S44" s="37"/>
      <c r="T44" s="40"/>
      <c r="W44" s="3"/>
      <c r="X44" s="100"/>
      <c r="AB44" s="40"/>
      <c r="AF44" s="98"/>
    </row>
    <row r="45" spans="1:36" ht="14.5">
      <c r="A45" s="9"/>
      <c r="B45" s="10"/>
      <c r="C45" s="10"/>
      <c r="D45" s="10"/>
      <c r="E45" s="128"/>
      <c r="F45" s="150" t="str">
        <f>IFERROR(IF(NOT(ISERROR(MATCH(B43,{"ABER"},0))),INDEX(ABER_Tilskudsprocent_liste[#All],MATCH(B44,ABER_Tilskudsprocent_liste[[#All],[Typer af projekter og aktiviteter/ virksomhedsstørrelse]],0),MATCH(AA46,ABER_Tilskudsprocent_liste[#Headers],0)),IF(NOT(ISERROR(MATCH(B43,{"GBER"},0))),INDEX(GEBER_Tilskudsprocent_liste[#All],MATCH(B44,GEBER_Tilskudsprocent_liste[[#All],[Typer af projekter og aktiviteter/ virksomhedsstørrelse]],0),MATCH(AA46,GEBER_Tilskudsprocent_liste[#Headers],0)),IF(NOT(ISERROR(MATCH(B43,{"FIBER"},0))),INDEX(FIBER_Tilskudsprocent_liste[#All],MATCH(B44,FIBER_Tilskudsprocent_liste[[#All],[Typer af projekter og aktiviteter/ virksomhedsstørrelse]],0),MATCH(AA46,FIBER_Tilskudsprocent_liste[#Headers],0)),""))),"")</f>
        <v/>
      </c>
      <c r="G45" s="147"/>
      <c r="H45" s="146" t="str">
        <f>IFERROR(IF(E56*(1-F45)-C57&lt;0,F45-((E56*F45+C57)-E56)/E56,""),"")</f>
        <v/>
      </c>
      <c r="I45" s="146" t="str">
        <f>IFERROR(IF(D57&lt;&gt;0,IF(D57=E56,0,IF(C57&gt;0,(F45-D57/E56)-H45,"HA")),IF(E56*(1-F45)-C57&lt;0,((F45-((E56*F45+C57+D57)-E56)/E56)),"")),"")</f>
        <v/>
      </c>
      <c r="J45" s="148" t="e">
        <f>I45-H46</f>
        <v>#VALUE!</v>
      </c>
      <c r="K45" s="146"/>
      <c r="L45" s="98"/>
      <c r="M45" s="98"/>
      <c r="R45" s="28"/>
      <c r="S45" s="37"/>
      <c r="T45" s="40"/>
      <c r="U45" s="20" t="s">
        <v>157</v>
      </c>
      <c r="V45" t="s">
        <v>156</v>
      </c>
      <c r="W45" s="98" t="s">
        <v>154</v>
      </c>
      <c r="X45" s="98" t="s">
        <v>153</v>
      </c>
      <c r="Y45" s="98" t="s">
        <v>132</v>
      </c>
      <c r="AA45" s="21" t="s">
        <v>129</v>
      </c>
      <c r="AB45" s="25" t="s">
        <v>127</v>
      </c>
      <c r="AC45"/>
    </row>
    <row r="46" spans="1:36" ht="14.5" thickBot="1">
      <c r="A46" s="17"/>
      <c r="B46" s="7" t="s">
        <v>70</v>
      </c>
      <c r="C46" s="7" t="s">
        <v>145</v>
      </c>
      <c r="D46" s="7" t="s">
        <v>151</v>
      </c>
      <c r="E46" s="7" t="s">
        <v>0</v>
      </c>
      <c r="F46" s="8" t="s">
        <v>9</v>
      </c>
      <c r="G46" s="121"/>
      <c r="H46" s="149" t="e">
        <f>(F45-D57/E56)</f>
        <v>#VALUE!</v>
      </c>
      <c r="I46" s="147"/>
      <c r="J46" s="121"/>
      <c r="K46" s="147"/>
      <c r="L46" s="121"/>
      <c r="M46" s="121"/>
      <c r="N46" s="2"/>
      <c r="O46" s="2"/>
      <c r="P46" s="103"/>
      <c r="Q46" s="21"/>
      <c r="R46" s="38"/>
      <c r="S46" s="20"/>
      <c r="T46" s="20"/>
      <c r="U46"/>
      <c r="V46" s="3"/>
      <c r="W46" s="98"/>
      <c r="X46" s="98"/>
      <c r="Z46" s="40"/>
      <c r="AA46" s="19" t="str">
        <f>CONCATENATE(F42," - ",AB46)</f>
        <v xml:space="preserve"> - Projektform skal vælges ved hovedansøger</v>
      </c>
      <c r="AB46" t="str">
        <f>F43</f>
        <v>Projektform skal vælges ved hovedansøger</v>
      </c>
      <c r="AC46"/>
    </row>
    <row r="47" spans="1:36" ht="15" customHeight="1">
      <c r="A47" s="3" t="s">
        <v>67</v>
      </c>
      <c r="B47" s="110">
        <f>IFERROR(IF(E47=0,0,Y47),0)</f>
        <v>0</v>
      </c>
      <c r="C47" s="110">
        <f t="shared" ref="C47:C53" si="6">IFERROR(E47-B47,0)</f>
        <v>0</v>
      </c>
      <c r="D47" s="110"/>
      <c r="E47" s="241">
        <v>0</v>
      </c>
      <c r="F47" s="12"/>
      <c r="G47" s="528" t="s">
        <v>192</v>
      </c>
      <c r="H47" s="529"/>
      <c r="I47" s="529"/>
      <c r="J47" s="529"/>
      <c r="K47" s="529"/>
      <c r="L47" s="529"/>
      <c r="M47" s="529"/>
      <c r="N47" s="529"/>
      <c r="O47" s="530"/>
      <c r="P47" s="104"/>
      <c r="Q47" s="24"/>
      <c r="R47" s="35"/>
      <c r="S47" s="20"/>
      <c r="T47" s="20"/>
      <c r="U47" s="20" t="e">
        <f>((F45-((E56*F45+C57)-E56)/E56))*E47</f>
        <v>#VALUE!</v>
      </c>
      <c r="V47" t="e">
        <f>H46*E47</f>
        <v>#VALUE!</v>
      </c>
      <c r="W47" s="3">
        <f>IFERROR(IF(E47=0,0,E47*H45),0)</f>
        <v>0</v>
      </c>
      <c r="X47" s="98">
        <f>IF(E47=0,0,E47*F44)</f>
        <v>0</v>
      </c>
      <c r="Y47" s="98">
        <f>IF(NOT(ISERROR(MATCH("Selvfinansieret",B$43,0))),0,IF(OR(NOT(ISERROR(MATCH("Ej statsstøtte",B$43,0))),NOT(ISERROR(MATCH(B$43,AI$53:AI$55,0)))),E47,IF(AND(D$57=0,C$57=0),X47,IF(AND(D$57&gt;0,C$57=0),V47,IF(AND(D$57&gt;0,C$57&gt;0,V47=0),0,IF(AND(W47&lt;&gt;0,W47&lt;V47),W47,V47))))))</f>
        <v>0</v>
      </c>
      <c r="AA47" s="19"/>
      <c r="AB47" s="20"/>
      <c r="AC47"/>
      <c r="AE47" s="537" t="s">
        <v>128</v>
      </c>
      <c r="AF47" s="537"/>
      <c r="AG47" s="537"/>
    </row>
    <row r="48" spans="1:36" ht="15" customHeight="1">
      <c r="A48" s="3" t="s">
        <v>3</v>
      </c>
      <c r="B48" s="110">
        <f t="shared" ref="B48:B53" si="7">IFERROR(IF(E48=0,0,Y48),0)</f>
        <v>0</v>
      </c>
      <c r="C48" s="110">
        <f t="shared" si="6"/>
        <v>0</v>
      </c>
      <c r="D48" s="110"/>
      <c r="E48" s="241">
        <v>0</v>
      </c>
      <c r="F48" s="46"/>
      <c r="G48" s="531"/>
      <c r="H48" s="532"/>
      <c r="I48" s="532"/>
      <c r="J48" s="532"/>
      <c r="K48" s="532"/>
      <c r="L48" s="532"/>
      <c r="M48" s="532"/>
      <c r="N48" s="532"/>
      <c r="O48" s="533"/>
      <c r="P48" s="104"/>
      <c r="Q48" s="35"/>
      <c r="R48" s="39"/>
      <c r="S48" s="22"/>
      <c r="T48" s="20"/>
      <c r="U48" s="20" t="e">
        <f>((F45-((E56*F45+C57+D57)-E56)/E56))*E48</f>
        <v>#VALUE!</v>
      </c>
      <c r="V48" t="e">
        <f>H46*E48</f>
        <v>#VALUE!</v>
      </c>
      <c r="W48" s="3">
        <f>IFERROR(IF(E48=0,0,E48*H45),0)</f>
        <v>0</v>
      </c>
      <c r="X48" s="98">
        <f>IF(E48=0,0,E48*F44)</f>
        <v>0</v>
      </c>
      <c r="Y48" s="98">
        <f t="shared" ref="Y48:Y55" si="8">IF(NOT(ISERROR(MATCH("Selvfinansieret",B$43,0))),0,IF(OR(NOT(ISERROR(MATCH("Ej statsstøtte",B$43,0))),NOT(ISERROR(MATCH(B$43,AI$53:AI$55,0)))),E48,IF(AND(D$57=0,C$57=0),X48,IF(AND(D$57&gt;0,C$57=0),V48,IF(AND(D$57&gt;0,C$57&gt;0,V48=0),0,IF(AND(W48&lt;&gt;0,W48&lt;V48),W48,V48))))))</f>
        <v>0</v>
      </c>
      <c r="AA48" s="19"/>
      <c r="AB48" s="20"/>
      <c r="AC48"/>
    </row>
    <row r="49" spans="1:36" ht="15" customHeight="1">
      <c r="A49" s="3" t="s">
        <v>69</v>
      </c>
      <c r="B49" s="110">
        <f t="shared" si="7"/>
        <v>0</v>
      </c>
      <c r="C49" s="110">
        <f t="shared" si="6"/>
        <v>0</v>
      </c>
      <c r="D49" s="110"/>
      <c r="E49" s="241">
        <v>0</v>
      </c>
      <c r="F49" s="46"/>
      <c r="G49" s="531"/>
      <c r="H49" s="532"/>
      <c r="I49" s="532"/>
      <c r="J49" s="532"/>
      <c r="K49" s="532"/>
      <c r="L49" s="532"/>
      <c r="M49" s="532"/>
      <c r="N49" s="532"/>
      <c r="O49" s="533"/>
      <c r="P49" s="104"/>
      <c r="Q49" s="35"/>
      <c r="R49" s="39"/>
      <c r="S49" s="22"/>
      <c r="T49" s="20"/>
      <c r="U49" s="20" t="e">
        <f>((F45-((E56*F45+C57+D57)-E56)/E56))*E49</f>
        <v>#VALUE!</v>
      </c>
      <c r="V49" t="e">
        <f>H46*E49</f>
        <v>#VALUE!</v>
      </c>
      <c r="W49" s="3">
        <f>IFERROR(IF(E49=0,0,E49*H45),0)</f>
        <v>0</v>
      </c>
      <c r="X49" s="98">
        <f>IF(E49=0,0,E49*F44)</f>
        <v>0</v>
      </c>
      <c r="Y49" s="98">
        <f t="shared" si="8"/>
        <v>0</v>
      </c>
      <c r="AA49" s="19"/>
      <c r="AB49" s="20"/>
      <c r="AC49"/>
      <c r="AD49" s="29" t="s">
        <v>147</v>
      </c>
      <c r="AE49" s="29" t="s">
        <v>115</v>
      </c>
      <c r="AF49" s="29" t="s">
        <v>136</v>
      </c>
      <c r="AG49" s="29" t="s">
        <v>116</v>
      </c>
      <c r="AH49" s="29" t="s">
        <v>134</v>
      </c>
      <c r="AI49" s="29" t="s">
        <v>138</v>
      </c>
      <c r="AJ49" s="29" t="s">
        <v>148</v>
      </c>
    </row>
    <row r="50" spans="1:36" ht="15" customHeight="1">
      <c r="A50" s="3" t="s">
        <v>34</v>
      </c>
      <c r="B50" s="110">
        <f t="shared" si="7"/>
        <v>0</v>
      </c>
      <c r="C50" s="110">
        <f t="shared" si="6"/>
        <v>0</v>
      </c>
      <c r="D50" s="110"/>
      <c r="E50" s="241">
        <v>0</v>
      </c>
      <c r="F50" s="46"/>
      <c r="G50" s="531"/>
      <c r="H50" s="532"/>
      <c r="I50" s="532"/>
      <c r="J50" s="532"/>
      <c r="K50" s="532"/>
      <c r="L50" s="532"/>
      <c r="M50" s="532"/>
      <c r="N50" s="532"/>
      <c r="O50" s="533"/>
      <c r="P50" s="105"/>
      <c r="Q50" s="35"/>
      <c r="R50" s="39"/>
      <c r="S50" s="22"/>
      <c r="T50" s="20"/>
      <c r="U50" s="20" t="e">
        <f>((F45-((E56*F45+C57+D57)-E56)/E56))*E50</f>
        <v>#VALUE!</v>
      </c>
      <c r="V50" t="e">
        <f>H46*E50</f>
        <v>#VALUE!</v>
      </c>
      <c r="W50" s="3">
        <f>IFERROR(IF(E50=0,0,E50*H45),0)</f>
        <v>0</v>
      </c>
      <c r="X50" s="98">
        <f>IF(E50=0,0,E50*F44)</f>
        <v>0</v>
      </c>
      <c r="Y50" s="98">
        <f t="shared" si="8"/>
        <v>0</v>
      </c>
      <c r="AA50" t="s">
        <v>130</v>
      </c>
      <c r="AB50" t="s">
        <v>125</v>
      </c>
      <c r="AC50"/>
      <c r="AD50" t="s">
        <v>109</v>
      </c>
      <c r="AE50" t="s">
        <v>109</v>
      </c>
      <c r="AF50" t="s">
        <v>117</v>
      </c>
      <c r="AG50" s="95" t="s">
        <v>124</v>
      </c>
      <c r="AH50" s="98" t="str">
        <f>IF(NOT(ISERROR(MATCH("Selvfinansieret",B43,0))),"",IF(NOT(ISERROR(MATCH(B43,{"ABER"},0))),AE50,IF(NOT(ISERROR(MATCH(B43,{"GBER"},0))),AF50,IF(NOT(ISERROR(MATCH(B43,{"FIBER"},0))),AG50,IF(NOT(ISERROR(MATCH(B43,{"Ej statsstøtte"},0))),AD50,"")))))</f>
        <v/>
      </c>
      <c r="AI50" s="96" t="s">
        <v>115</v>
      </c>
    </row>
    <row r="51" spans="1:36" ht="15" customHeight="1">
      <c r="A51" s="3" t="s">
        <v>2</v>
      </c>
      <c r="B51" s="110">
        <f t="shared" si="7"/>
        <v>0</v>
      </c>
      <c r="C51" s="110">
        <f t="shared" si="6"/>
        <v>0</v>
      </c>
      <c r="D51" s="110"/>
      <c r="E51" s="241">
        <v>0</v>
      </c>
      <c r="F51" s="46"/>
      <c r="G51" s="531"/>
      <c r="H51" s="532"/>
      <c r="I51" s="532"/>
      <c r="J51" s="532"/>
      <c r="K51" s="532"/>
      <c r="L51" s="532"/>
      <c r="M51" s="532"/>
      <c r="N51" s="532"/>
      <c r="O51" s="533"/>
      <c r="P51" s="105"/>
      <c r="Q51" s="35"/>
      <c r="R51" s="39"/>
      <c r="S51" s="22"/>
      <c r="T51" s="20"/>
      <c r="U51" s="20" t="e">
        <f>((F45-((E56*F45+C57+D57)-E56)/E56))*E51</f>
        <v>#VALUE!</v>
      </c>
      <c r="V51" t="e">
        <f>H46*E51</f>
        <v>#VALUE!</v>
      </c>
      <c r="W51" s="3">
        <f>IFERROR(IF(E51=0,0,E51*H45),0)</f>
        <v>0</v>
      </c>
      <c r="X51" s="98">
        <f>IF(E51=0,0,E51*F44)</f>
        <v>0</v>
      </c>
      <c r="Y51" s="98">
        <f t="shared" si="8"/>
        <v>0</v>
      </c>
      <c r="AA51" t="s">
        <v>56</v>
      </c>
      <c r="AB51" t="s">
        <v>126</v>
      </c>
      <c r="AC51"/>
      <c r="AD51" t="s">
        <v>110</v>
      </c>
      <c r="AE51" t="s">
        <v>110</v>
      </c>
      <c r="AF51" t="s">
        <v>118</v>
      </c>
      <c r="AG51" s="95" t="s">
        <v>111</v>
      </c>
      <c r="AH51" s="98" t="str">
        <f>IF(NOT(ISERROR(MATCH("Selvfinansieret",B43,0))),"",IF(NOT(ISERROR(MATCH(B43,{"ABER"},0))),AE51,IF(NOT(ISERROR(MATCH(B43,{"GBER"},0))),AF51,IF(NOT(ISERROR(MATCH(B43,{"FIBER"},0))),AG51,IF(NOT(ISERROR(MATCH(B43,{"Ej statsstøtte"},0))),AD51,"")))))</f>
        <v/>
      </c>
      <c r="AI51" s="97" t="s">
        <v>136</v>
      </c>
    </row>
    <row r="52" spans="1:36" ht="15" customHeight="1">
      <c r="A52" s="3" t="s">
        <v>10</v>
      </c>
      <c r="B52" s="110">
        <f t="shared" si="7"/>
        <v>0</v>
      </c>
      <c r="C52" s="110">
        <f t="shared" si="6"/>
        <v>0</v>
      </c>
      <c r="D52" s="110"/>
      <c r="E52" s="241">
        <v>0</v>
      </c>
      <c r="F52" s="46"/>
      <c r="G52" s="531"/>
      <c r="H52" s="532"/>
      <c r="I52" s="532"/>
      <c r="J52" s="532"/>
      <c r="K52" s="532"/>
      <c r="L52" s="532"/>
      <c r="M52" s="532"/>
      <c r="N52" s="532"/>
      <c r="O52" s="533"/>
      <c r="P52" s="104"/>
      <c r="Q52" s="35"/>
      <c r="R52" s="39"/>
      <c r="S52" s="22"/>
      <c r="T52" s="20"/>
      <c r="U52" s="20" t="e">
        <f>((F45-((E56*F45+C57+D57)-E56)/E56))*E52</f>
        <v>#VALUE!</v>
      </c>
      <c r="V52" t="e">
        <f>H46*E52</f>
        <v>#VALUE!</v>
      </c>
      <c r="W52" s="3">
        <f>IFERROR(IF(E52=0,0,E52*H45),0)</f>
        <v>0</v>
      </c>
      <c r="X52" s="98">
        <f>IF(E52=0,0,E52*F44)</f>
        <v>0</v>
      </c>
      <c r="Y52" s="98">
        <f t="shared" si="8"/>
        <v>0</v>
      </c>
      <c r="Z52" s="98"/>
      <c r="AA52" t="s">
        <v>131</v>
      </c>
      <c r="AB52"/>
      <c r="AC52"/>
      <c r="AD52" t="s">
        <v>111</v>
      </c>
      <c r="AE52" t="s">
        <v>111</v>
      </c>
      <c r="AF52" t="s">
        <v>119</v>
      </c>
      <c r="AG52" s="137" t="s">
        <v>137</v>
      </c>
      <c r="AH52" s="98" t="str">
        <f>IF(NOT(ISERROR(MATCH("Selvfinansieret",B43,0))),"",IF(NOT(ISERROR(MATCH(B43,{"ABER"},0))),AE52,IF(NOT(ISERROR(MATCH(B43,{"GBER"},0))),AF52,IF(NOT(ISERROR(MATCH(B43,{"FIBER"},0))),AG52,IF(NOT(ISERROR(MATCH(B43,{"Ej statsstøtte"},0))),AD52,"")))))</f>
        <v/>
      </c>
      <c r="AI52" s="97" t="s">
        <v>116</v>
      </c>
    </row>
    <row r="53" spans="1:36" ht="15.75" customHeight="1" thickBot="1">
      <c r="A53" s="6" t="s">
        <v>68</v>
      </c>
      <c r="B53" s="110">
        <f t="shared" si="7"/>
        <v>0</v>
      </c>
      <c r="C53" s="110">
        <f t="shared" si="6"/>
        <v>0</v>
      </c>
      <c r="D53" s="110"/>
      <c r="E53" s="242">
        <v>0</v>
      </c>
      <c r="F53" s="46"/>
      <c r="G53" s="531"/>
      <c r="H53" s="532"/>
      <c r="I53" s="532"/>
      <c r="J53" s="532"/>
      <c r="K53" s="532"/>
      <c r="L53" s="532"/>
      <c r="M53" s="532"/>
      <c r="N53" s="532"/>
      <c r="O53" s="533"/>
      <c r="P53" s="104"/>
      <c r="Q53" s="35"/>
      <c r="R53" s="39"/>
      <c r="S53" s="22"/>
      <c r="T53" s="20"/>
      <c r="U53" s="20" t="e">
        <f>((F45-((E56*F45+C57+D57)-E56)/E56))*E53</f>
        <v>#VALUE!</v>
      </c>
      <c r="V53" t="e">
        <f>H46*E53</f>
        <v>#VALUE!</v>
      </c>
      <c r="W53" s="3">
        <f>IFERROR(IF(E53=0,0,E53*H45),0)</f>
        <v>0</v>
      </c>
      <c r="X53" s="98">
        <f>IF(E53=0,0,E53*F44)</f>
        <v>0</v>
      </c>
      <c r="Y53" s="98">
        <f t="shared" si="8"/>
        <v>0</v>
      </c>
      <c r="Z53" s="98"/>
      <c r="AA53" t="s">
        <v>72</v>
      </c>
      <c r="AB53"/>
      <c r="AC53"/>
      <c r="AD53" t="s">
        <v>112</v>
      </c>
      <c r="AE53" t="s">
        <v>112</v>
      </c>
      <c r="AF53" t="s">
        <v>120</v>
      </c>
      <c r="AG53" s="41" t="str">
        <f>""</f>
        <v/>
      </c>
      <c r="AH53" s="98" t="str">
        <f>IF(NOT(ISERROR(MATCH("Selvfinansieret",B43,0))),"",IF(NOT(ISERROR(MATCH(B43,{"ABER"},0))),AE53,IF(NOT(ISERROR(MATCH(B43,{"GBER"},0))),AF53,IF(NOT(ISERROR(MATCH(B43,{"FIBER"},0))),AG53,IF(NOT(ISERROR(MATCH(B43,{"Ej statsstøtte"},0))),AD53,"")))))</f>
        <v/>
      </c>
      <c r="AI53" s="40" t="s">
        <v>85</v>
      </c>
    </row>
    <row r="54" spans="1:36" ht="15" customHeight="1">
      <c r="A54" s="49" t="s">
        <v>21</v>
      </c>
      <c r="B54" s="114">
        <f>SUM(B47+B48+B49+B50-B51-B52+B53)</f>
        <v>0</v>
      </c>
      <c r="C54" s="111">
        <f>SUM(C47+C48+C49+C50-C51-C52+C53)</f>
        <v>0</v>
      </c>
      <c r="D54" s="111"/>
      <c r="E54" s="245">
        <f>SUM(B54:C54)</f>
        <v>0</v>
      </c>
      <c r="F54" s="48"/>
      <c r="G54" s="531"/>
      <c r="H54" s="532"/>
      <c r="I54" s="532"/>
      <c r="J54" s="532"/>
      <c r="K54" s="532"/>
      <c r="L54" s="532"/>
      <c r="M54" s="532"/>
      <c r="N54" s="532"/>
      <c r="O54" s="533"/>
      <c r="P54" s="23"/>
      <c r="R54"/>
      <c r="S54"/>
      <c r="T54"/>
      <c r="U54" s="20" t="e">
        <f>((F45-((E56*F45+C57+D57)-E56)/E56))*E54</f>
        <v>#VALUE!</v>
      </c>
      <c r="V54" t="e">
        <f>H46*E54</f>
        <v>#VALUE!</v>
      </c>
      <c r="W54" s="3">
        <f>IFERROR(IF(E54=0,0,E54*H45),0)</f>
        <v>0</v>
      </c>
      <c r="X54" s="98">
        <f>IF(E54=0,0,E54*F44)</f>
        <v>0</v>
      </c>
      <c r="Y54" s="98">
        <f t="shared" si="8"/>
        <v>0</v>
      </c>
      <c r="Z54" s="98"/>
      <c r="AA54" t="s">
        <v>146</v>
      </c>
      <c r="AB54"/>
      <c r="AC54"/>
      <c r="AD54" t="s">
        <v>122</v>
      </c>
      <c r="AE54" t="s">
        <v>113</v>
      </c>
      <c r="AF54" t="s">
        <v>121</v>
      </c>
      <c r="AG54" s="41" t="str">
        <f>""</f>
        <v/>
      </c>
      <c r="AH54" s="98" t="str">
        <f>IF(NOT(ISERROR(MATCH("Selvfinansieret",B43,0))),"",IF(NOT(ISERROR(MATCH(B43,{"ABER"},0))),AE54,IF(NOT(ISERROR(MATCH(B43,{"GBER"},0))),AF54,IF(NOT(ISERROR(MATCH(B43,{"FIBER"},0))),AG54,IF(NOT(ISERROR(MATCH(B43,{"Ej statsstøtte"},0))),AD54,"")))))</f>
        <v/>
      </c>
      <c r="AI54" s="40" t="s">
        <v>86</v>
      </c>
    </row>
    <row r="55" spans="1:36" ht="15.75" customHeight="1" thickBot="1">
      <c r="A55" s="13" t="s">
        <v>1</v>
      </c>
      <c r="B55" s="112">
        <f>IFERROR(IF(E55=0,0,Y55),0)</f>
        <v>0</v>
      </c>
      <c r="C55" s="110">
        <f>IFERROR(E55-B55,0)</f>
        <v>0</v>
      </c>
      <c r="D55" s="110"/>
      <c r="E55" s="242">
        <v>0</v>
      </c>
      <c r="F55" s="47"/>
      <c r="G55" s="531"/>
      <c r="H55" s="532"/>
      <c r="I55" s="532"/>
      <c r="J55" s="532"/>
      <c r="K55" s="532"/>
      <c r="L55" s="532"/>
      <c r="M55" s="532"/>
      <c r="N55" s="532"/>
      <c r="O55" s="533"/>
      <c r="P55" s="104"/>
      <c r="R55"/>
      <c r="S55"/>
      <c r="T55"/>
      <c r="U55" s="20" t="e">
        <f>((F45-((E56*F45+C57+D57)-E56)/E56))*E55</f>
        <v>#VALUE!</v>
      </c>
      <c r="V55" t="e">
        <f>H46*E55</f>
        <v>#VALUE!</v>
      </c>
      <c r="W55" s="3">
        <f>IFERROR(IF(E55=0,0,E55*H45),0)</f>
        <v>0</v>
      </c>
      <c r="X55" s="98">
        <f>IF(E55=0,0,E55*F44)</f>
        <v>0</v>
      </c>
      <c r="Y55" s="98">
        <f t="shared" si="8"/>
        <v>0</v>
      </c>
      <c r="Z55" s="98"/>
      <c r="AA55" s="19"/>
      <c r="AB55" s="20"/>
      <c r="AC55"/>
      <c r="AD55" t="s">
        <v>113</v>
      </c>
      <c r="AE55" t="s">
        <v>114</v>
      </c>
      <c r="AF55" t="s">
        <v>122</v>
      </c>
      <c r="AG55" s="41" t="str">
        <f>""</f>
        <v/>
      </c>
      <c r="AH55" s="98" t="str">
        <f>IF(NOT(ISERROR(MATCH("Selvfinansieret",B43,0))),"",IF(NOT(ISERROR(MATCH(B43,{"ABER"},0))),AE55,IF(NOT(ISERROR(MATCH(B43,{"GBER"},0))),AF55,IF(NOT(ISERROR(MATCH(B43,{"FIBER"},0))),AG55,IF(NOT(ISERROR(MATCH(B43,{"Ej statsstøtte"},0))),AD55,"")))))</f>
        <v/>
      </c>
      <c r="AI55" s="40" t="s">
        <v>87</v>
      </c>
    </row>
    <row r="56" spans="1:36" ht="15.75" customHeight="1" thickBot="1">
      <c r="A56" s="81" t="s">
        <v>0</v>
      </c>
      <c r="B56" s="143">
        <f>IF(B54+B55&lt;=0,0,B54+B55)</f>
        <v>0</v>
      </c>
      <c r="C56" s="160">
        <f>IF(C54+C55-C57&lt;=0,0,C54+C55-C57)</f>
        <v>0</v>
      </c>
      <c r="D56" s="159"/>
      <c r="E56" s="246">
        <f>SUM(E47+E48+E49+E50-E51-E52+E53)+E55</f>
        <v>0</v>
      </c>
      <c r="F56" s="222"/>
      <c r="G56" s="534"/>
      <c r="H56" s="535"/>
      <c r="I56" s="535"/>
      <c r="J56" s="535"/>
      <c r="K56" s="535"/>
      <c r="L56" s="535"/>
      <c r="M56" s="535"/>
      <c r="N56" s="535"/>
      <c r="O56" s="536"/>
      <c r="P56" s="23"/>
      <c r="R56"/>
      <c r="S56"/>
      <c r="T56"/>
      <c r="U56" s="20" t="e">
        <f>((F45-((E56*F45+C57+D57)-E56)/E56))*E56</f>
        <v>#VALUE!</v>
      </c>
      <c r="V56" t="e">
        <f>H46*E56</f>
        <v>#VALUE!</v>
      </c>
      <c r="W56" s="3">
        <f>IFERROR(IF(E56=0,0,E56*H45),0)</f>
        <v>0</v>
      </c>
      <c r="Y56" s="98">
        <f t="shared" ref="Y56" si="9">IF(NOT(ISERROR(MATCH("Selvfinansieret",B$43,0))),0,IF(OR(NOT(ISERROR(MATCH("Ej statsstøtte",B$43,0))),NOT(ISERROR(MATCH(B$43,AI$53:AI$55,0)))),E56,IF(AND(D66=0,C66=0),X56,IF(AND(D66&gt;0,C66=0),V56,IF(AND(D66&gt;0,C66&gt;0,V56=0),0,IF(AND(W56&lt;&gt;0,W56&lt;V56),W56,V56))))))</f>
        <v>0</v>
      </c>
      <c r="Z56" s="98"/>
      <c r="AA56" s="96"/>
      <c r="AB56" s="96"/>
      <c r="AC56"/>
      <c r="AD56" t="s">
        <v>114</v>
      </c>
      <c r="AE56" s="41" t="str">
        <f>""</f>
        <v/>
      </c>
      <c r="AF56" t="s">
        <v>111</v>
      </c>
      <c r="AG56" s="41" t="str">
        <f>""</f>
        <v/>
      </c>
      <c r="AH56" s="98" t="str">
        <f>IF(NOT(ISERROR(MATCH("Selvfinansieret",B43,0))),"",IF(NOT(ISERROR(MATCH(B43,{"ABER"},0))),AE56,IF(NOT(ISERROR(MATCH(B43,{"GBER"},0))),AF56,IF(NOT(ISERROR(MATCH(B43,{"FIBER"},0))),AG56,IF(NOT(ISERROR(MATCH(B43,{"Ej statsstøtte"},0))),AD56,"")))))</f>
        <v/>
      </c>
      <c r="AI56" s="20" t="s">
        <v>135</v>
      </c>
    </row>
    <row r="57" spans="1:36" s="4" customFormat="1">
      <c r="A57" s="83" t="s">
        <v>101</v>
      </c>
      <c r="B57" s="142">
        <f>B56</f>
        <v>0</v>
      </c>
      <c r="C57" s="161"/>
      <c r="D57" s="161"/>
      <c r="E57" s="142">
        <f>SUM(B47+B48+B49+B50-B51-B52+B53)</f>
        <v>0</v>
      </c>
      <c r="F57" s="101"/>
      <c r="G57" s="80"/>
      <c r="H57" s="80"/>
      <c r="I57" s="80"/>
      <c r="J57" s="80"/>
      <c r="K57" s="80"/>
      <c r="L57" s="80"/>
      <c r="M57" s="80"/>
      <c r="N57" s="80"/>
      <c r="O57" s="80"/>
      <c r="P57" s="23"/>
      <c r="Q57"/>
      <c r="R57"/>
      <c r="S57"/>
      <c r="T57"/>
      <c r="U57"/>
      <c r="V57"/>
      <c r="W57"/>
      <c r="X57"/>
      <c r="Y57" s="98"/>
      <c r="Z57" s="98"/>
      <c r="AA57" s="35"/>
      <c r="AB57" s="97"/>
      <c r="AC57" s="20"/>
      <c r="AD57" t="s">
        <v>124</v>
      </c>
      <c r="AE57" s="3" t="str">
        <f>""</f>
        <v/>
      </c>
      <c r="AF57" s="41" t="s">
        <v>123</v>
      </c>
      <c r="AG57" s="41" t="str">
        <f>""</f>
        <v/>
      </c>
      <c r="AH57" s="98" t="str">
        <f>IF(NOT(ISERROR(MATCH("Selvfinansieret",B43,0))),"",IF(NOT(ISERROR(MATCH(B43,{"ABER"},0))),AE57,IF(NOT(ISERROR(MATCH(B43,{"GBER"},0))),AF57,IF(NOT(ISERROR(MATCH(B43,{"FIBER"},0))),AG57,IF(NOT(ISERROR(MATCH(B43,{"Ej statsstøtte"},0))),AD57,"")))))</f>
        <v/>
      </c>
      <c r="AI57" t="s">
        <v>149</v>
      </c>
      <c r="AJ57" s="3"/>
    </row>
    <row r="58" spans="1:36" s="4" customFormat="1">
      <c r="A58" s="122"/>
      <c r="B58" s="123"/>
      <c r="C58" s="123"/>
      <c r="D58" s="123"/>
      <c r="E58" s="116"/>
      <c r="F58" s="79"/>
      <c r="G58" s="80"/>
      <c r="H58" s="80"/>
      <c r="I58" s="80"/>
      <c r="J58" s="80"/>
      <c r="K58" s="80"/>
      <c r="L58" s="80"/>
      <c r="M58" s="80"/>
      <c r="N58" s="80"/>
      <c r="O58" s="80"/>
      <c r="P58" s="23"/>
      <c r="Q58"/>
      <c r="R58"/>
      <c r="S58"/>
      <c r="T58"/>
      <c r="U58"/>
      <c r="V58"/>
      <c r="W58"/>
      <c r="X58"/>
      <c r="Y58" s="98"/>
      <c r="Z58" s="98"/>
      <c r="AA58" s="98"/>
      <c r="AD58" t="s">
        <v>137</v>
      </c>
      <c r="AE58" s="4" t="str">
        <f>""</f>
        <v/>
      </c>
      <c r="AF58" s="4" t="str">
        <f>""</f>
        <v/>
      </c>
      <c r="AG58" s="41" t="str">
        <f>""</f>
        <v/>
      </c>
      <c r="AH58" s="98" t="str">
        <f>IF(NOT(ISERROR(MATCH("Selvfinansieret",B43,0))),"",IF(NOT(ISERROR(MATCH(B43,{"ABER"},0))),AE58,IF(NOT(ISERROR(MATCH(B43,{"GBER"},0))),AF58,IF(NOT(ISERROR(MATCH(B43,{"FIBER"},0))),AG58,IF(NOT(ISERROR(MATCH(B43,{"Ej statsstøtte"},0))),AD58,"")))))</f>
        <v/>
      </c>
    </row>
    <row r="59" spans="1:36" s="4" customFormat="1">
      <c r="A59" s="77"/>
      <c r="B59" s="78"/>
      <c r="C59" s="78"/>
      <c r="D59" s="78"/>
      <c r="E59" s="106" t="s">
        <v>133</v>
      </c>
      <c r="F59" s="107" t="str">
        <f>F44</f>
        <v/>
      </c>
      <c r="G59" s="79"/>
      <c r="H59" s="80"/>
      <c r="I59" s="80"/>
      <c r="J59" s="80"/>
      <c r="K59" s="80"/>
      <c r="L59" s="80"/>
      <c r="M59" s="80"/>
      <c r="N59" s="80"/>
      <c r="O59" s="80"/>
      <c r="P59" s="80"/>
      <c r="Q59" s="23"/>
      <c r="R59"/>
      <c r="S59"/>
      <c r="T59"/>
      <c r="U59"/>
      <c r="V59"/>
      <c r="W59"/>
      <c r="X59"/>
      <c r="Y59"/>
      <c r="Z59" s="98"/>
      <c r="AA59" s="3"/>
      <c r="AB59" s="3"/>
      <c r="AC59" s="3"/>
    </row>
    <row r="60" spans="1:36" s="4" customFormat="1" ht="28">
      <c r="A60" s="77"/>
      <c r="B60" s="78"/>
      <c r="C60" s="78"/>
      <c r="D60" s="78"/>
      <c r="E60" s="139" t="s">
        <v>152</v>
      </c>
      <c r="F60" s="107" t="str">
        <f>IFERROR(B56/E56,"")</f>
        <v/>
      </c>
      <c r="G60" s="79"/>
      <c r="H60" s="80"/>
      <c r="I60" s="80"/>
      <c r="J60" s="80"/>
      <c r="K60" s="80"/>
      <c r="L60" s="80"/>
      <c r="M60" s="80"/>
      <c r="N60" s="80"/>
      <c r="O60" s="80"/>
      <c r="P60" s="80"/>
      <c r="Q60" s="23"/>
      <c r="R60"/>
      <c r="S60"/>
      <c r="T60"/>
      <c r="U60"/>
      <c r="V60"/>
      <c r="W60"/>
      <c r="X60"/>
      <c r="Y60"/>
      <c r="Z60" s="98"/>
      <c r="AA60" s="3"/>
      <c r="AB60" s="3"/>
      <c r="AC60" s="3"/>
    </row>
    <row r="61" spans="1:36">
      <c r="A61" s="14"/>
      <c r="B61" s="15"/>
      <c r="C61" s="15"/>
      <c r="D61" s="15"/>
      <c r="E61" s="16" t="s">
        <v>57</v>
      </c>
      <c r="F61" s="50">
        <f>IF(NOT(ISERROR(MATCH("Ej statsstøtte",B43,0))),0,IFERROR(E55/E54,0))</f>
        <v>0</v>
      </c>
      <c r="G61" s="138"/>
      <c r="H61" s="2"/>
      <c r="I61" s="2"/>
      <c r="J61" s="2"/>
      <c r="K61" s="2"/>
      <c r="L61" s="2"/>
      <c r="M61" s="2"/>
      <c r="N61" s="2"/>
      <c r="O61" s="2"/>
      <c r="P61" s="2"/>
      <c r="R61"/>
      <c r="S61"/>
      <c r="T61"/>
      <c r="U61"/>
      <c r="W61"/>
      <c r="Y61"/>
    </row>
    <row r="62" spans="1:36" ht="14.5">
      <c r="A62" s="31" t="s">
        <v>64</v>
      </c>
      <c r="B62" s="32">
        <f>IFERROR(E56/$E$15,0)</f>
        <v>0</v>
      </c>
      <c r="C62" s="15"/>
      <c r="D62" s="15"/>
      <c r="E62" s="29" t="s">
        <v>58</v>
      </c>
      <c r="F62" s="50">
        <f>IFERROR(E55/E47,0)</f>
        <v>0</v>
      </c>
      <c r="H62" s="2"/>
      <c r="I62" s="2"/>
      <c r="J62" s="2"/>
      <c r="K62" s="2"/>
      <c r="L62" s="2"/>
      <c r="M62" s="2"/>
      <c r="N62" s="2"/>
      <c r="O62" s="2"/>
      <c r="P62" s="2"/>
      <c r="R62"/>
      <c r="S62"/>
      <c r="T62"/>
      <c r="U62"/>
      <c r="W62"/>
      <c r="Y62"/>
    </row>
    <row r="63" spans="1:36" ht="14.5">
      <c r="A63" s="30"/>
      <c r="B63" s="33"/>
      <c r="E63" s="29"/>
      <c r="H63" s="2"/>
      <c r="I63" s="2"/>
      <c r="J63" s="2"/>
      <c r="K63" s="2"/>
      <c r="L63" s="2"/>
      <c r="M63" s="2"/>
      <c r="N63" s="2"/>
      <c r="O63" s="2"/>
      <c r="P63" s="2"/>
      <c r="R63"/>
      <c r="S63"/>
      <c r="T63"/>
      <c r="U63"/>
      <c r="W63"/>
      <c r="Y63"/>
      <c r="AD63"/>
    </row>
    <row r="64" spans="1:36" ht="14.5">
      <c r="A64" s="9" t="s">
        <v>24</v>
      </c>
      <c r="B64" s="1"/>
      <c r="C64" s="119" t="s">
        <v>37</v>
      </c>
      <c r="D64" s="119"/>
      <c r="E64" s="10" t="s">
        <v>27</v>
      </c>
      <c r="F64" s="117"/>
      <c r="G64" s="98"/>
      <c r="H64" s="118"/>
      <c r="I64" s="120"/>
      <c r="J64" s="98"/>
      <c r="K64" s="98"/>
      <c r="L64" s="98"/>
      <c r="M64" s="98"/>
      <c r="R64" s="27"/>
      <c r="S64" s="36"/>
      <c r="T64" s="97"/>
      <c r="W64" s="3"/>
      <c r="X64" s="40"/>
      <c r="AA64" s="98" t="str">
        <f>IF(NOT(ISERROR(MATCH("Selvfinansieret",B65,0))),"",IF(NOT(ISERROR(MATCH(B65,{"ABER"},0))),IF(X64=0,"",X64),IF(NOT(ISERROR(MATCH(B65,{"GEBER"},0))),IF(AG79=0,"",AG79),IF(NOT(ISERROR(MATCH(B65,{"FIBER"},0))),IF(Z64=0,"",Z64),""))))</f>
        <v/>
      </c>
      <c r="AF64" s="98"/>
    </row>
    <row r="65" spans="1:36" ht="14.5">
      <c r="A65" s="9" t="s">
        <v>144</v>
      </c>
      <c r="B65" s="11"/>
      <c r="C65" s="119"/>
      <c r="D65" s="119"/>
      <c r="E65" s="10" t="s">
        <v>127</v>
      </c>
      <c r="F65" s="11" t="str">
        <f>IF(ISBLANK($F$19),"Projektform skal vælges ved hovedansøger",$F$19)</f>
        <v>Projektform skal vælges ved hovedansøger</v>
      </c>
      <c r="G65" s="98"/>
      <c r="H65" s="118"/>
      <c r="I65" s="120"/>
      <c r="J65" s="98"/>
      <c r="K65" s="98"/>
      <c r="L65" s="98"/>
      <c r="M65" s="98"/>
      <c r="R65" s="27"/>
      <c r="S65" s="36"/>
      <c r="T65" s="40"/>
      <c r="W65" s="3"/>
      <c r="X65" s="40"/>
      <c r="Y65" s="41"/>
      <c r="AA65" s="98"/>
      <c r="AF65" s="98"/>
    </row>
    <row r="66" spans="1:36" ht="29">
      <c r="A66" s="10" t="s">
        <v>25</v>
      </c>
      <c r="B66" s="11"/>
      <c r="C66" s="10"/>
      <c r="D66" s="10"/>
      <c r="E66" s="128" t="s">
        <v>26</v>
      </c>
      <c r="F66" s="129" t="str">
        <f>IFERROR(IF(NOT(ISERROR(MATCH(B65,{"ABER"},0))),INDEX(ABER_Tilskudsprocent_liste[#All],MATCH(B66,ABER_Tilskudsprocent_liste[[#All],[Typer af projekter og aktiviteter/ virksomhedsstørrelse]],0),MATCH(AA68,ABER_Tilskudsprocent_liste[#Headers],0)),IF(NOT(ISERROR(MATCH(B65,{"GBER"},0))),INDEX(GEBER_Tilskudsprocent_liste[#All],MATCH(B66,GEBER_Tilskudsprocent_liste[[#All],[Typer af projekter og aktiviteter/ virksomhedsstørrelse]],0),MATCH(AA68,GEBER_Tilskudsprocent_liste[#Headers],0)),IF(NOT(ISERROR(MATCH(B65,{"FIBER"},0))),INDEX(FIBER_Tilskudsprocent_liste[#All],MATCH(B66,FIBER_Tilskudsprocent_liste[[#All],[Typer af projekter og aktiviteter/ virksomhedsstørrelse]],0),MATCH(AA68,FIBER_Tilskudsprocent_liste[#Headers],0)),""))),"")</f>
        <v/>
      </c>
      <c r="G66" s="128" t="s">
        <v>150</v>
      </c>
      <c r="H66" s="144" t="s">
        <v>155</v>
      </c>
      <c r="I66" s="145"/>
      <c r="J66" s="146" t="s">
        <v>158</v>
      </c>
      <c r="K66" s="146"/>
      <c r="L66" s="98"/>
      <c r="M66" s="98"/>
      <c r="R66" s="28"/>
      <c r="S66" s="37"/>
      <c r="T66" s="40"/>
      <c r="W66" s="3"/>
      <c r="X66" s="100"/>
      <c r="AB66" s="40"/>
      <c r="AF66" s="98"/>
    </row>
    <row r="67" spans="1:36" ht="14.5">
      <c r="A67" s="9"/>
      <c r="B67" s="10"/>
      <c r="C67" s="10"/>
      <c r="D67" s="10"/>
      <c r="E67" s="128"/>
      <c r="F67" s="150" t="str">
        <f>IFERROR(IF(NOT(ISERROR(MATCH(B65,{"ABER"},0))),INDEX(ABER_Tilskudsprocent_liste[#All],MATCH(B66,ABER_Tilskudsprocent_liste[[#All],[Typer af projekter og aktiviteter/ virksomhedsstørrelse]],0),MATCH(AA68,ABER_Tilskudsprocent_liste[#Headers],0)),IF(NOT(ISERROR(MATCH(B65,{"GBER"},0))),INDEX(GEBER_Tilskudsprocent_liste[#All],MATCH(B66,GEBER_Tilskudsprocent_liste[[#All],[Typer af projekter og aktiviteter/ virksomhedsstørrelse]],0),MATCH(AA68,GEBER_Tilskudsprocent_liste[#Headers],0)),IF(NOT(ISERROR(MATCH(B65,{"FIBER"},0))),INDEX(FIBER_Tilskudsprocent_liste[#All],MATCH(B66,FIBER_Tilskudsprocent_liste[[#All],[Typer af projekter og aktiviteter/ virksomhedsstørrelse]],0),MATCH(AA68,FIBER_Tilskudsprocent_liste[#Headers],0)),""))),"")</f>
        <v/>
      </c>
      <c r="G67" s="147"/>
      <c r="H67" s="146" t="str">
        <f>IFERROR(IF(E78*(1-F67)-C79&lt;0,F67-((E78*F67+C79)-E78)/E78,""),"")</f>
        <v/>
      </c>
      <c r="I67" s="146" t="str">
        <f>IFERROR(IF(D79&lt;&gt;0,IF(D79=E78,0,IF(C79&gt;0,(F67-D79/E78)-H67,"HA")),IF(E78*(1-F67)-C79&lt;0,((F67-((E78*F67+C79+D79)-E78)/E78)),"")),"")</f>
        <v/>
      </c>
      <c r="J67" s="148" t="e">
        <f>I67-H68</f>
        <v>#VALUE!</v>
      </c>
      <c r="K67" s="146"/>
      <c r="L67" s="98"/>
      <c r="M67" s="98"/>
      <c r="R67" s="28"/>
      <c r="S67" s="37"/>
      <c r="T67" s="40"/>
      <c r="U67" s="20" t="s">
        <v>157</v>
      </c>
      <c r="V67" t="s">
        <v>156</v>
      </c>
      <c r="W67" s="98" t="s">
        <v>154</v>
      </c>
      <c r="X67" s="98" t="s">
        <v>153</v>
      </c>
      <c r="Y67" s="98" t="s">
        <v>132</v>
      </c>
      <c r="AA67" s="21" t="s">
        <v>129</v>
      </c>
      <c r="AB67" s="25" t="s">
        <v>127</v>
      </c>
      <c r="AC67"/>
    </row>
    <row r="68" spans="1:36" ht="14.5" thickBot="1">
      <c r="A68" s="17"/>
      <c r="B68" s="7" t="s">
        <v>70</v>
      </c>
      <c r="C68" s="7" t="s">
        <v>145</v>
      </c>
      <c r="D68" s="7" t="s">
        <v>151</v>
      </c>
      <c r="E68" s="7" t="s">
        <v>0</v>
      </c>
      <c r="F68" s="8" t="s">
        <v>9</v>
      </c>
      <c r="G68" s="121"/>
      <c r="H68" s="149" t="e">
        <f>(F67-D79/E78)</f>
        <v>#VALUE!</v>
      </c>
      <c r="I68" s="147"/>
      <c r="J68" s="121"/>
      <c r="K68" s="147"/>
      <c r="L68" s="121"/>
      <c r="M68" s="121"/>
      <c r="N68" s="2"/>
      <c r="O68" s="2"/>
      <c r="P68" s="103"/>
      <c r="Q68" s="21"/>
      <c r="R68" s="38"/>
      <c r="S68" s="20"/>
      <c r="T68" s="20"/>
      <c r="U68"/>
      <c r="V68" s="3"/>
      <c r="W68" s="98"/>
      <c r="X68" s="98"/>
      <c r="Z68" s="40"/>
      <c r="AA68" s="19" t="str">
        <f>CONCATENATE(F64," - ",AB68)</f>
        <v xml:space="preserve"> - Projektform skal vælges ved hovedansøger</v>
      </c>
      <c r="AB68" t="str">
        <f>F65</f>
        <v>Projektform skal vælges ved hovedansøger</v>
      </c>
      <c r="AC68"/>
    </row>
    <row r="69" spans="1:36" ht="15" customHeight="1">
      <c r="A69" s="3" t="s">
        <v>67</v>
      </c>
      <c r="B69" s="110">
        <f>IFERROR(IF(E69=0,0,Y69),0)</f>
        <v>0</v>
      </c>
      <c r="C69" s="110">
        <f t="shared" ref="C69:C75" si="10">IFERROR(E69-B69,0)</f>
        <v>0</v>
      </c>
      <c r="D69" s="110"/>
      <c r="E69" s="241">
        <v>0</v>
      </c>
      <c r="F69" s="12"/>
      <c r="G69" s="528" t="s">
        <v>192</v>
      </c>
      <c r="H69" s="529"/>
      <c r="I69" s="529"/>
      <c r="J69" s="529"/>
      <c r="K69" s="529"/>
      <c r="L69" s="529"/>
      <c r="M69" s="529"/>
      <c r="N69" s="529"/>
      <c r="O69" s="530"/>
      <c r="P69" s="104"/>
      <c r="Q69" s="24"/>
      <c r="R69" s="35"/>
      <c r="S69" s="20"/>
      <c r="T69" s="20"/>
      <c r="U69" s="20" t="e">
        <f>((F67-((E78*F67+C79)-E78)/E78))*E69</f>
        <v>#VALUE!</v>
      </c>
      <c r="V69" t="e">
        <f>H68*E69</f>
        <v>#VALUE!</v>
      </c>
      <c r="W69" s="3">
        <f>IFERROR(IF(E69=0,0,E69*H67),0)</f>
        <v>0</v>
      </c>
      <c r="X69" s="98">
        <f>IF(E69=0,0,E69*F66)</f>
        <v>0</v>
      </c>
      <c r="Y69" s="98">
        <f>IF(NOT(ISERROR(MATCH("Selvfinansieret",B$65,0))),0,IF(OR(NOT(ISERROR(MATCH("Ej statsstøtte",B$65,0))),NOT(ISERROR(MATCH(B$65,AI$75:AI$77,0)))),E69,IF(AND(D$79=0,C$79=0),X69,IF(AND(D$79&gt;0,C$79=0),V69,IF(AND(D$79&gt;0,C$79&gt;0,V69=0),0,IF(AND(W69&lt;&gt;0,W69&lt;V69),W69,V69))))))</f>
        <v>0</v>
      </c>
      <c r="AA69" s="19"/>
      <c r="AB69" s="20"/>
      <c r="AC69"/>
      <c r="AE69" s="537" t="s">
        <v>128</v>
      </c>
      <c r="AF69" s="537"/>
      <c r="AG69" s="537"/>
    </row>
    <row r="70" spans="1:36" ht="15" customHeight="1">
      <c r="A70" s="3" t="s">
        <v>3</v>
      </c>
      <c r="B70" s="110">
        <f t="shared" ref="B70:B75" si="11">IFERROR(IF(E70=0,0,Y70),0)</f>
        <v>0</v>
      </c>
      <c r="C70" s="110">
        <f t="shared" si="10"/>
        <v>0</v>
      </c>
      <c r="D70" s="110"/>
      <c r="E70" s="241">
        <v>0</v>
      </c>
      <c r="F70" s="46"/>
      <c r="G70" s="531"/>
      <c r="H70" s="532"/>
      <c r="I70" s="532"/>
      <c r="J70" s="532"/>
      <c r="K70" s="532"/>
      <c r="L70" s="532"/>
      <c r="M70" s="532"/>
      <c r="N70" s="532"/>
      <c r="O70" s="533"/>
      <c r="P70" s="104"/>
      <c r="Q70" s="35"/>
      <c r="R70" s="39"/>
      <c r="S70" s="22"/>
      <c r="T70" s="20"/>
      <c r="U70" s="20" t="e">
        <f>((F67-((E78*F67+C79+D79)-E78)/E78))*E70</f>
        <v>#VALUE!</v>
      </c>
      <c r="V70" t="e">
        <f>H68*E70</f>
        <v>#VALUE!</v>
      </c>
      <c r="W70" s="3">
        <f>IFERROR(IF(E70=0,0,E70*H67),0)</f>
        <v>0</v>
      </c>
      <c r="X70" s="98">
        <f>IF(E70=0,0,E70*F66)</f>
        <v>0</v>
      </c>
      <c r="Y70" s="98">
        <f t="shared" ref="Y70:Y77" si="12">IF(NOT(ISERROR(MATCH("Selvfinansieret",B$65,0))),0,IF(OR(NOT(ISERROR(MATCH("Ej statsstøtte",B$65,0))),NOT(ISERROR(MATCH(B$65,AI$75:AI$77,0)))),E70,IF(AND(D$79=0,C$79=0),X70,IF(AND(D$79&gt;0,C$79=0),V70,IF(AND(D$79&gt;0,C$79&gt;0,V70=0),0,IF(AND(W70&lt;&gt;0,W70&lt;V70),W70,V70))))))</f>
        <v>0</v>
      </c>
      <c r="AA70" s="19"/>
      <c r="AB70" s="20"/>
      <c r="AC70"/>
    </row>
    <row r="71" spans="1:36" ht="15" customHeight="1">
      <c r="A71" s="3" t="s">
        <v>69</v>
      </c>
      <c r="B71" s="110">
        <f t="shared" si="11"/>
        <v>0</v>
      </c>
      <c r="C71" s="110">
        <f t="shared" si="10"/>
        <v>0</v>
      </c>
      <c r="D71" s="110"/>
      <c r="E71" s="241">
        <v>0</v>
      </c>
      <c r="F71" s="46"/>
      <c r="G71" s="531"/>
      <c r="H71" s="532"/>
      <c r="I71" s="532"/>
      <c r="J71" s="532"/>
      <c r="K71" s="532"/>
      <c r="L71" s="532"/>
      <c r="M71" s="532"/>
      <c r="N71" s="532"/>
      <c r="O71" s="533"/>
      <c r="P71" s="104"/>
      <c r="Q71" s="35"/>
      <c r="R71" s="39"/>
      <c r="S71" s="22"/>
      <c r="T71" s="20"/>
      <c r="U71" s="20" t="e">
        <f>((F67-((E78*F67+C79+D79)-E78)/E78))*E71</f>
        <v>#VALUE!</v>
      </c>
      <c r="V71" t="e">
        <f>H68*E71</f>
        <v>#VALUE!</v>
      </c>
      <c r="W71" s="3">
        <f>IFERROR(IF(E71=0,0,E71*H67),0)</f>
        <v>0</v>
      </c>
      <c r="X71" s="98">
        <f>IF(E71=0,0,E71*F66)</f>
        <v>0</v>
      </c>
      <c r="Y71" s="98">
        <f t="shared" si="12"/>
        <v>0</v>
      </c>
      <c r="AA71" s="19"/>
      <c r="AB71" s="20"/>
      <c r="AC71"/>
      <c r="AD71" s="29" t="s">
        <v>147</v>
      </c>
      <c r="AE71" s="29" t="s">
        <v>115</v>
      </c>
      <c r="AF71" s="29" t="s">
        <v>136</v>
      </c>
      <c r="AG71" s="29" t="s">
        <v>116</v>
      </c>
      <c r="AH71" s="29" t="s">
        <v>134</v>
      </c>
      <c r="AI71" s="29" t="s">
        <v>138</v>
      </c>
      <c r="AJ71" s="29" t="s">
        <v>148</v>
      </c>
    </row>
    <row r="72" spans="1:36" ht="15" customHeight="1">
      <c r="A72" s="3" t="s">
        <v>34</v>
      </c>
      <c r="B72" s="110">
        <f t="shared" si="11"/>
        <v>0</v>
      </c>
      <c r="C72" s="110">
        <f t="shared" si="10"/>
        <v>0</v>
      </c>
      <c r="D72" s="110"/>
      <c r="E72" s="241">
        <v>0</v>
      </c>
      <c r="F72" s="46"/>
      <c r="G72" s="531"/>
      <c r="H72" s="532"/>
      <c r="I72" s="532"/>
      <c r="J72" s="532"/>
      <c r="K72" s="532"/>
      <c r="L72" s="532"/>
      <c r="M72" s="532"/>
      <c r="N72" s="532"/>
      <c r="O72" s="533"/>
      <c r="P72" s="105"/>
      <c r="Q72" s="35"/>
      <c r="R72" s="39"/>
      <c r="S72" s="22"/>
      <c r="T72" s="20"/>
      <c r="U72" s="20" t="e">
        <f>((F67-((E78*F67+C79+D79)-E78)/E78))*E72</f>
        <v>#VALUE!</v>
      </c>
      <c r="V72" t="e">
        <f>H68*E72</f>
        <v>#VALUE!</v>
      </c>
      <c r="W72" s="3">
        <f>IFERROR(IF(E72=0,0,E72*H67),0)</f>
        <v>0</v>
      </c>
      <c r="X72" s="98">
        <f>IF(E72=0,0,E72*F66)</f>
        <v>0</v>
      </c>
      <c r="Y72" s="98">
        <f t="shared" si="12"/>
        <v>0</v>
      </c>
      <c r="AA72" t="s">
        <v>130</v>
      </c>
      <c r="AB72" t="s">
        <v>125</v>
      </c>
      <c r="AC72"/>
      <c r="AD72" t="s">
        <v>109</v>
      </c>
      <c r="AE72" t="s">
        <v>109</v>
      </c>
      <c r="AF72" t="s">
        <v>117</v>
      </c>
      <c r="AG72" s="95" t="s">
        <v>124</v>
      </c>
      <c r="AH72" s="98" t="str">
        <f>IF(NOT(ISERROR(MATCH("Selvfinansieret",B65,0))),"",IF(NOT(ISERROR(MATCH(B65,{"ABER"},0))),AE72,IF(NOT(ISERROR(MATCH(B65,{"GBER"},0))),AF72,IF(NOT(ISERROR(MATCH(B65,{"FIBER"},0))),AG72,IF(NOT(ISERROR(MATCH(B65,{"Ej statsstøtte"},0))),AD72,"")))))</f>
        <v/>
      </c>
      <c r="AI72" s="96" t="s">
        <v>115</v>
      </c>
    </row>
    <row r="73" spans="1:36" ht="15" customHeight="1">
      <c r="A73" s="3" t="s">
        <v>2</v>
      </c>
      <c r="B73" s="110">
        <f t="shared" si="11"/>
        <v>0</v>
      </c>
      <c r="C73" s="110">
        <f t="shared" si="10"/>
        <v>0</v>
      </c>
      <c r="D73" s="110"/>
      <c r="E73" s="241">
        <v>0</v>
      </c>
      <c r="F73" s="46"/>
      <c r="G73" s="531"/>
      <c r="H73" s="532"/>
      <c r="I73" s="532"/>
      <c r="J73" s="532"/>
      <c r="K73" s="532"/>
      <c r="L73" s="532"/>
      <c r="M73" s="532"/>
      <c r="N73" s="532"/>
      <c r="O73" s="533"/>
      <c r="P73" s="105"/>
      <c r="Q73" s="35"/>
      <c r="R73" s="39"/>
      <c r="S73" s="22"/>
      <c r="T73" s="20"/>
      <c r="U73" s="20" t="e">
        <f>((F67-((E78*F67+C79+D79)-E78)/E78))*E73</f>
        <v>#VALUE!</v>
      </c>
      <c r="V73" t="e">
        <f>H68*E73</f>
        <v>#VALUE!</v>
      </c>
      <c r="W73" s="3">
        <f>IFERROR(IF(E73=0,0,E73*H67),0)</f>
        <v>0</v>
      </c>
      <c r="X73" s="98">
        <f>IF(E73=0,0,E73*F66)</f>
        <v>0</v>
      </c>
      <c r="Y73" s="98">
        <f t="shared" si="12"/>
        <v>0</v>
      </c>
      <c r="AA73" t="s">
        <v>56</v>
      </c>
      <c r="AB73" t="s">
        <v>126</v>
      </c>
      <c r="AC73"/>
      <c r="AD73" t="s">
        <v>110</v>
      </c>
      <c r="AE73" t="s">
        <v>110</v>
      </c>
      <c r="AF73" t="s">
        <v>118</v>
      </c>
      <c r="AG73" s="95" t="s">
        <v>111</v>
      </c>
      <c r="AH73" s="98" t="str">
        <f>IF(NOT(ISERROR(MATCH("Selvfinansieret",B65,0))),"",IF(NOT(ISERROR(MATCH(B65,{"ABER"},0))),AE73,IF(NOT(ISERROR(MATCH(B65,{"GBER"},0))),AF73,IF(NOT(ISERROR(MATCH(B65,{"FIBER"},0))),AG73,IF(NOT(ISERROR(MATCH(B65,{"Ej statsstøtte"},0))),AD73,"")))))</f>
        <v/>
      </c>
      <c r="AI73" s="97" t="s">
        <v>136</v>
      </c>
    </row>
    <row r="74" spans="1:36" ht="15" customHeight="1">
      <c r="A74" s="3" t="s">
        <v>10</v>
      </c>
      <c r="B74" s="110">
        <f t="shared" si="11"/>
        <v>0</v>
      </c>
      <c r="C74" s="110">
        <f t="shared" si="10"/>
        <v>0</v>
      </c>
      <c r="D74" s="110"/>
      <c r="E74" s="241">
        <v>0</v>
      </c>
      <c r="F74" s="46"/>
      <c r="G74" s="531"/>
      <c r="H74" s="532"/>
      <c r="I74" s="532"/>
      <c r="J74" s="532"/>
      <c r="K74" s="532"/>
      <c r="L74" s="532"/>
      <c r="M74" s="532"/>
      <c r="N74" s="532"/>
      <c r="O74" s="533"/>
      <c r="P74" s="104"/>
      <c r="Q74" s="35"/>
      <c r="R74" s="39"/>
      <c r="S74" s="22"/>
      <c r="T74" s="20"/>
      <c r="U74" s="20" t="e">
        <f>((F67-((E78*F67+C79+D79)-E78)/E78))*E74</f>
        <v>#VALUE!</v>
      </c>
      <c r="V74" t="e">
        <f>H68*E74</f>
        <v>#VALUE!</v>
      </c>
      <c r="W74" s="3">
        <f>IFERROR(IF(E74=0,0,E74*H67),0)</f>
        <v>0</v>
      </c>
      <c r="X74" s="98">
        <f>IF(E74=0,0,E74*F66)</f>
        <v>0</v>
      </c>
      <c r="Y74" s="98">
        <f t="shared" si="12"/>
        <v>0</v>
      </c>
      <c r="Z74" s="98"/>
      <c r="AA74" t="s">
        <v>131</v>
      </c>
      <c r="AB74"/>
      <c r="AC74"/>
      <c r="AD74" t="s">
        <v>111</v>
      </c>
      <c r="AE74" t="s">
        <v>111</v>
      </c>
      <c r="AF74" t="s">
        <v>119</v>
      </c>
      <c r="AG74" s="137" t="s">
        <v>137</v>
      </c>
      <c r="AH74" s="98" t="str">
        <f>IF(NOT(ISERROR(MATCH("Selvfinansieret",B65,0))),"",IF(NOT(ISERROR(MATCH(B65,{"ABER"},0))),AE74,IF(NOT(ISERROR(MATCH(B65,{"GBER"},0))),AF74,IF(NOT(ISERROR(MATCH(B65,{"FIBER"},0))),AG74,IF(NOT(ISERROR(MATCH(B65,{"Ej statsstøtte"},0))),AD74,"")))))</f>
        <v/>
      </c>
      <c r="AI74" s="97" t="s">
        <v>116</v>
      </c>
    </row>
    <row r="75" spans="1:36" ht="15.75" customHeight="1" thickBot="1">
      <c r="A75" s="6" t="s">
        <v>68</v>
      </c>
      <c r="B75" s="110">
        <f t="shared" si="11"/>
        <v>0</v>
      </c>
      <c r="C75" s="110">
        <f t="shared" si="10"/>
        <v>0</v>
      </c>
      <c r="D75" s="110"/>
      <c r="E75" s="242">
        <v>0</v>
      </c>
      <c r="F75" s="46"/>
      <c r="G75" s="531"/>
      <c r="H75" s="532"/>
      <c r="I75" s="532"/>
      <c r="J75" s="532"/>
      <c r="K75" s="532"/>
      <c r="L75" s="532"/>
      <c r="M75" s="532"/>
      <c r="N75" s="532"/>
      <c r="O75" s="533"/>
      <c r="P75" s="104"/>
      <c r="Q75" s="35"/>
      <c r="R75" s="39"/>
      <c r="S75" s="22"/>
      <c r="T75" s="20"/>
      <c r="U75" s="20" t="e">
        <f>((F67-((E78*F67+C79+D79)-E78)/E78))*E75</f>
        <v>#VALUE!</v>
      </c>
      <c r="V75" t="e">
        <f>H68*E75</f>
        <v>#VALUE!</v>
      </c>
      <c r="W75" s="3">
        <f>IFERROR(IF(E75=0,0,E75*H67),0)</f>
        <v>0</v>
      </c>
      <c r="X75" s="98">
        <f>IF(E75=0,0,E75*F66)</f>
        <v>0</v>
      </c>
      <c r="Y75" s="98">
        <f t="shared" si="12"/>
        <v>0</v>
      </c>
      <c r="Z75" s="98"/>
      <c r="AA75" t="s">
        <v>72</v>
      </c>
      <c r="AB75"/>
      <c r="AC75"/>
      <c r="AD75" t="s">
        <v>112</v>
      </c>
      <c r="AE75" t="s">
        <v>112</v>
      </c>
      <c r="AF75" t="s">
        <v>120</v>
      </c>
      <c r="AG75" s="41" t="str">
        <f>""</f>
        <v/>
      </c>
      <c r="AH75" s="98" t="str">
        <f>IF(NOT(ISERROR(MATCH("Selvfinansieret",B65,0))),"",IF(NOT(ISERROR(MATCH(B65,{"ABER"},0))),AE75,IF(NOT(ISERROR(MATCH(B65,{"GBER"},0))),AF75,IF(NOT(ISERROR(MATCH(B65,{"FIBER"},0))),AG75,IF(NOT(ISERROR(MATCH(B65,{"Ej statsstøtte"},0))),AD75,"")))))</f>
        <v/>
      </c>
      <c r="AI75" s="40" t="s">
        <v>85</v>
      </c>
    </row>
    <row r="76" spans="1:36" ht="15" customHeight="1">
      <c r="A76" s="49" t="s">
        <v>21</v>
      </c>
      <c r="B76" s="114">
        <f>SUM(B69+B70+B71+B72-B73-B74+B75)</f>
        <v>0</v>
      </c>
      <c r="C76" s="111">
        <f>SUM(C69+C70+C71+C72-C73-C74+C75)</f>
        <v>0</v>
      </c>
      <c r="D76" s="111"/>
      <c r="E76" s="243">
        <f>SUM(B76:C76)</f>
        <v>0</v>
      </c>
      <c r="F76" s="48"/>
      <c r="G76" s="531"/>
      <c r="H76" s="532"/>
      <c r="I76" s="532"/>
      <c r="J76" s="532"/>
      <c r="K76" s="532"/>
      <c r="L76" s="532"/>
      <c r="M76" s="532"/>
      <c r="N76" s="532"/>
      <c r="O76" s="533"/>
      <c r="P76" s="23"/>
      <c r="R76"/>
      <c r="S76"/>
      <c r="T76"/>
      <c r="U76" s="20" t="e">
        <f>((F67-((E78*F67+C79+D79)-E78)/E78))*E76</f>
        <v>#VALUE!</v>
      </c>
      <c r="V76" t="e">
        <f>H68*E76</f>
        <v>#VALUE!</v>
      </c>
      <c r="W76" s="3">
        <f>IFERROR(IF(E76=0,0,E76*H67),0)</f>
        <v>0</v>
      </c>
      <c r="X76" s="98">
        <f>IF(E76=0,0,E76*F66)</f>
        <v>0</v>
      </c>
      <c r="Y76" s="98">
        <f t="shared" si="12"/>
        <v>0</v>
      </c>
      <c r="Z76" s="98"/>
      <c r="AA76" t="s">
        <v>146</v>
      </c>
      <c r="AB76"/>
      <c r="AC76"/>
      <c r="AD76" t="s">
        <v>122</v>
      </c>
      <c r="AE76" t="s">
        <v>113</v>
      </c>
      <c r="AF76" t="s">
        <v>121</v>
      </c>
      <c r="AG76" s="41" t="str">
        <f>""</f>
        <v/>
      </c>
      <c r="AH76" s="98" t="str">
        <f>IF(NOT(ISERROR(MATCH("Selvfinansieret",B65,0))),"",IF(NOT(ISERROR(MATCH(B65,{"ABER"},0))),AE76,IF(NOT(ISERROR(MATCH(B65,{"GBER"},0))),AF76,IF(NOT(ISERROR(MATCH(B65,{"FIBER"},0))),AG76,IF(NOT(ISERROR(MATCH(B65,{"Ej statsstøtte"},0))),AD76,"")))))</f>
        <v/>
      </c>
      <c r="AI76" s="40" t="s">
        <v>86</v>
      </c>
    </row>
    <row r="77" spans="1:36" ht="15.75" customHeight="1" thickBot="1">
      <c r="A77" s="13" t="s">
        <v>1</v>
      </c>
      <c r="B77" s="112">
        <f>IFERROR(IF(E77=0,0,Y77),0)</f>
        <v>0</v>
      </c>
      <c r="C77" s="110">
        <f>IFERROR(E77-B77,0)</f>
        <v>0</v>
      </c>
      <c r="D77" s="110"/>
      <c r="E77" s="242">
        <v>0</v>
      </c>
      <c r="F77" s="47"/>
      <c r="G77" s="531"/>
      <c r="H77" s="532"/>
      <c r="I77" s="532"/>
      <c r="J77" s="532"/>
      <c r="K77" s="532"/>
      <c r="L77" s="532"/>
      <c r="M77" s="532"/>
      <c r="N77" s="532"/>
      <c r="O77" s="533"/>
      <c r="P77" s="104"/>
      <c r="R77"/>
      <c r="S77"/>
      <c r="T77"/>
      <c r="U77" s="20" t="e">
        <f>((F67-((E78*F67+C79+D79)-E78)/E78))*E77</f>
        <v>#VALUE!</v>
      </c>
      <c r="V77" t="e">
        <f>H68*E77</f>
        <v>#VALUE!</v>
      </c>
      <c r="W77" s="3">
        <f>IFERROR(IF(E77=0,0,E77*H67),0)</f>
        <v>0</v>
      </c>
      <c r="X77" s="98">
        <f>IF(E77=0,0,E77*F66)</f>
        <v>0</v>
      </c>
      <c r="Y77" s="98">
        <f t="shared" si="12"/>
        <v>0</v>
      </c>
      <c r="Z77" s="98"/>
      <c r="AA77" s="19"/>
      <c r="AB77" s="20"/>
      <c r="AC77"/>
      <c r="AD77" t="s">
        <v>113</v>
      </c>
      <c r="AE77" t="s">
        <v>114</v>
      </c>
      <c r="AF77" t="s">
        <v>122</v>
      </c>
      <c r="AG77" s="41" t="str">
        <f>""</f>
        <v/>
      </c>
      <c r="AH77" s="98" t="str">
        <f>IF(NOT(ISERROR(MATCH("Selvfinansieret",B65,0))),"",IF(NOT(ISERROR(MATCH(B65,{"ABER"},0))),AE77,IF(NOT(ISERROR(MATCH(B65,{"GBER"},0))),AF77,IF(NOT(ISERROR(MATCH(B65,{"FIBER"},0))),AG77,IF(NOT(ISERROR(MATCH(B65,{"Ej statsstøtte"},0))),AD77,"")))))</f>
        <v/>
      </c>
      <c r="AI77" s="40" t="s">
        <v>87</v>
      </c>
    </row>
    <row r="78" spans="1:36" ht="15.75" customHeight="1" thickBot="1">
      <c r="A78" s="81" t="s">
        <v>0</v>
      </c>
      <c r="B78" s="143">
        <f>IF(B76+B77&lt;=0,0,B76+B77)</f>
        <v>0</v>
      </c>
      <c r="C78" s="143">
        <f>IF(C76+C77-C79&lt;=0,0,C76+C77-C79)</f>
        <v>0</v>
      </c>
      <c r="D78" s="159"/>
      <c r="E78" s="244">
        <f>SUM(E69+E70+E71+E72-E73-E74+E75)+E77</f>
        <v>0</v>
      </c>
      <c r="F78" s="222"/>
      <c r="G78" s="534"/>
      <c r="H78" s="535"/>
      <c r="I78" s="535"/>
      <c r="J78" s="535"/>
      <c r="K78" s="535"/>
      <c r="L78" s="535"/>
      <c r="M78" s="535"/>
      <c r="N78" s="535"/>
      <c r="O78" s="536"/>
      <c r="P78" s="23"/>
      <c r="R78"/>
      <c r="S78"/>
      <c r="T78"/>
      <c r="U78" s="20" t="e">
        <f>((F67-((E78*F67+C79+D79)-E78)/E78))*E78</f>
        <v>#VALUE!</v>
      </c>
      <c r="V78" t="e">
        <f>H68*E78</f>
        <v>#VALUE!</v>
      </c>
      <c r="W78" s="3">
        <f>IFERROR(IF(E78=0,0,E78*H67),0)</f>
        <v>0</v>
      </c>
      <c r="Y78" s="98">
        <f t="shared" ref="Y78" si="13">IF(NOT(ISERROR(MATCH("Selvfinansieret",B$65,0))),0,IF(OR(NOT(ISERROR(MATCH("Ej statsstøtte",B$65,0))),NOT(ISERROR(MATCH(B$65,AI$75:AI$77,0)))),E78,IF(AND(D88=0,C88=0),X78,IF(AND(D88&gt;0,C88=0),V78,IF(AND(D88&gt;0,C88&gt;0,V78=0),0,IF(AND(W78&lt;&gt;0,W78&lt;V78),W78,V78))))))</f>
        <v>0</v>
      </c>
      <c r="Z78" s="98"/>
      <c r="AA78" s="96"/>
      <c r="AB78" s="96"/>
      <c r="AC78"/>
      <c r="AD78" t="s">
        <v>114</v>
      </c>
      <c r="AE78" s="41" t="str">
        <f>""</f>
        <v/>
      </c>
      <c r="AF78" t="s">
        <v>111</v>
      </c>
      <c r="AG78" s="41" t="str">
        <f>""</f>
        <v/>
      </c>
      <c r="AH78" s="98" t="str">
        <f>IF(NOT(ISERROR(MATCH("Selvfinansieret",B65,0))),"",IF(NOT(ISERROR(MATCH(B65,{"ABER"},0))),AE78,IF(NOT(ISERROR(MATCH(B65,{"GBER"},0))),AF78,IF(NOT(ISERROR(MATCH(B65,{"FIBER"},0))),AG78,IF(NOT(ISERROR(MATCH(B65,{"Ej statsstøtte"},0))),AD78,"")))))</f>
        <v/>
      </c>
      <c r="AI78" s="20" t="s">
        <v>135</v>
      </c>
    </row>
    <row r="79" spans="1:36" s="4" customFormat="1">
      <c r="A79" s="83" t="s">
        <v>101</v>
      </c>
      <c r="B79" s="142">
        <f>B78</f>
        <v>0</v>
      </c>
      <c r="C79" s="162"/>
      <c r="D79" s="161"/>
      <c r="E79" s="142">
        <f>SUM(B69+B70+B71+B72-B73-B74+B75)</f>
        <v>0</v>
      </c>
      <c r="F79" s="101"/>
      <c r="G79" s="80"/>
      <c r="H79" s="80"/>
      <c r="I79" s="80"/>
      <c r="J79" s="80"/>
      <c r="K79" s="80"/>
      <c r="L79" s="80"/>
      <c r="M79" s="80"/>
      <c r="N79" s="80"/>
      <c r="O79" s="80"/>
      <c r="P79" s="23"/>
      <c r="Q79"/>
      <c r="R79"/>
      <c r="S79"/>
      <c r="T79"/>
      <c r="U79"/>
      <c r="V79"/>
      <c r="W79"/>
      <c r="X79"/>
      <c r="Y79" s="98"/>
      <c r="Z79" s="98"/>
      <c r="AA79" s="35"/>
      <c r="AB79" s="97"/>
      <c r="AC79" s="20"/>
      <c r="AD79" t="s">
        <v>124</v>
      </c>
      <c r="AE79" s="3" t="str">
        <f>""</f>
        <v/>
      </c>
      <c r="AF79" s="41" t="s">
        <v>123</v>
      </c>
      <c r="AG79" s="41" t="str">
        <f>""</f>
        <v/>
      </c>
      <c r="AH79" s="98" t="str">
        <f>IF(NOT(ISERROR(MATCH("Selvfinansieret",B65,0))),"",IF(NOT(ISERROR(MATCH(B65,{"ABER"},0))),AE79,IF(NOT(ISERROR(MATCH(B65,{"GBER"},0))),AF79,IF(NOT(ISERROR(MATCH(B65,{"FIBER"},0))),AG79,IF(NOT(ISERROR(MATCH(B65,{"Ej statsstøtte"},0))),AD79,"")))))</f>
        <v/>
      </c>
      <c r="AI79" t="s">
        <v>149</v>
      </c>
      <c r="AJ79" s="3"/>
    </row>
    <row r="80" spans="1:36" s="4" customFormat="1">
      <c r="A80" s="122"/>
      <c r="B80" s="123"/>
      <c r="C80" s="123"/>
      <c r="D80" s="123"/>
      <c r="E80" s="116"/>
      <c r="F80" s="79"/>
      <c r="G80" s="80"/>
      <c r="H80" s="80"/>
      <c r="I80" s="80"/>
      <c r="J80" s="80"/>
      <c r="K80" s="80"/>
      <c r="L80" s="80"/>
      <c r="M80" s="80"/>
      <c r="N80" s="80"/>
      <c r="O80" s="80"/>
      <c r="P80" s="23"/>
      <c r="Q80"/>
      <c r="R80"/>
      <c r="S80"/>
      <c r="T80"/>
      <c r="U80"/>
      <c r="V80"/>
      <c r="W80"/>
      <c r="X80"/>
      <c r="Y80" s="98"/>
      <c r="Z80" s="98"/>
      <c r="AA80" s="98"/>
      <c r="AD80" t="s">
        <v>137</v>
      </c>
      <c r="AE80" s="4" t="str">
        <f>""</f>
        <v/>
      </c>
      <c r="AF80" s="4" t="str">
        <f>""</f>
        <v/>
      </c>
      <c r="AG80" s="41" t="str">
        <f>""</f>
        <v/>
      </c>
      <c r="AH80" s="98" t="str">
        <f>IF(NOT(ISERROR(MATCH("Selvfinansieret",B65,0))),"",IF(NOT(ISERROR(MATCH(B65,{"ABER"},0))),AE80,IF(NOT(ISERROR(MATCH(B65,{"GBER"},0))),AF80,IF(NOT(ISERROR(MATCH(B65,{"FIBER"},0))),AG80,IF(NOT(ISERROR(MATCH(B65,{"Ej statsstøtte"},0))),AD80,"")))))</f>
        <v/>
      </c>
    </row>
    <row r="81" spans="1:36" s="4" customFormat="1">
      <c r="A81" s="77"/>
      <c r="B81" s="78"/>
      <c r="C81" s="78"/>
      <c r="D81" s="78"/>
      <c r="E81" s="106" t="s">
        <v>133</v>
      </c>
      <c r="F81" s="107" t="str">
        <f>F66</f>
        <v/>
      </c>
      <c r="G81" s="79"/>
      <c r="H81" s="80"/>
      <c r="I81" s="80"/>
      <c r="J81" s="80"/>
      <c r="K81" s="80"/>
      <c r="L81" s="80"/>
      <c r="M81" s="80"/>
      <c r="N81" s="80"/>
      <c r="O81" s="80"/>
      <c r="P81" s="80"/>
      <c r="Q81" s="23"/>
      <c r="R81"/>
      <c r="S81"/>
      <c r="T81"/>
      <c r="U81"/>
      <c r="V81"/>
      <c r="W81"/>
      <c r="X81"/>
      <c r="Y81"/>
      <c r="Z81" s="98"/>
      <c r="AA81" s="3"/>
      <c r="AB81" s="3"/>
      <c r="AC81" s="3"/>
    </row>
    <row r="82" spans="1:36" s="4" customFormat="1" ht="28">
      <c r="A82" s="77"/>
      <c r="B82" s="78"/>
      <c r="C82" s="78"/>
      <c r="D82" s="78"/>
      <c r="E82" s="139" t="s">
        <v>152</v>
      </c>
      <c r="F82" s="107" t="str">
        <f>IFERROR(B78/E78,"")</f>
        <v/>
      </c>
      <c r="G82" s="79"/>
      <c r="H82" s="80"/>
      <c r="I82" s="80"/>
      <c r="J82" s="80"/>
      <c r="K82" s="80"/>
      <c r="L82" s="80"/>
      <c r="M82" s="80"/>
      <c r="N82" s="80"/>
      <c r="O82" s="80"/>
      <c r="P82" s="80"/>
      <c r="Q82" s="23"/>
      <c r="R82"/>
      <c r="S82"/>
      <c r="T82"/>
      <c r="U82"/>
      <c r="V82"/>
      <c r="W82"/>
      <c r="X82"/>
      <c r="Y82"/>
      <c r="Z82" s="98"/>
      <c r="AA82" s="3"/>
      <c r="AB82" s="3"/>
      <c r="AC82" s="3"/>
    </row>
    <row r="83" spans="1:36">
      <c r="A83" s="14"/>
      <c r="B83" s="15"/>
      <c r="C83" s="15"/>
      <c r="D83" s="15"/>
      <c r="E83" s="16" t="s">
        <v>57</v>
      </c>
      <c r="F83" s="50">
        <f>IF(NOT(ISERROR(MATCH("Ej statsstøtte",B65,0))),0,IFERROR(E77/E76,0))</f>
        <v>0</v>
      </c>
      <c r="G83" s="138"/>
      <c r="H83" s="2"/>
      <c r="I83" s="2"/>
      <c r="J83" s="2"/>
      <c r="K83" s="2"/>
      <c r="L83" s="2"/>
      <c r="M83" s="2"/>
      <c r="N83" s="2"/>
      <c r="O83" s="2"/>
      <c r="P83" s="2"/>
      <c r="R83"/>
      <c r="S83"/>
      <c r="T83"/>
      <c r="U83"/>
      <c r="W83"/>
      <c r="Y83"/>
    </row>
    <row r="84" spans="1:36" ht="14.5">
      <c r="A84" s="31" t="s">
        <v>64</v>
      </c>
      <c r="B84" s="32">
        <f>IFERROR(E78/$E$15,0)</f>
        <v>0</v>
      </c>
      <c r="C84" s="15"/>
      <c r="D84" s="15"/>
      <c r="E84" s="29" t="s">
        <v>58</v>
      </c>
      <c r="F84" s="50">
        <f>IFERROR(E77/E69,0)</f>
        <v>0</v>
      </c>
      <c r="H84" s="2"/>
      <c r="I84" s="2"/>
      <c r="J84" s="2"/>
      <c r="K84" s="2"/>
      <c r="L84" s="2"/>
      <c r="M84" s="2"/>
      <c r="N84" s="2"/>
      <c r="O84" s="2"/>
      <c r="P84" s="2"/>
      <c r="R84"/>
      <c r="S84"/>
      <c r="T84"/>
      <c r="U84"/>
      <c r="W84"/>
      <c r="Y84"/>
    </row>
    <row r="85" spans="1:36" ht="14.5">
      <c r="A85" s="30"/>
      <c r="B85" s="33"/>
      <c r="E85" s="29"/>
      <c r="H85" s="2"/>
      <c r="I85" s="2"/>
      <c r="J85" s="2"/>
      <c r="K85" s="2"/>
      <c r="L85" s="2"/>
      <c r="M85" s="2"/>
      <c r="N85" s="2"/>
      <c r="O85" s="2"/>
      <c r="P85" s="2"/>
      <c r="R85"/>
      <c r="S85"/>
      <c r="T85"/>
      <c r="U85"/>
      <c r="W85"/>
      <c r="Y85"/>
      <c r="AD85"/>
    </row>
    <row r="86" spans="1:36" ht="14.5">
      <c r="A86" s="9" t="s">
        <v>24</v>
      </c>
      <c r="B86" s="1"/>
      <c r="C86" s="119" t="s">
        <v>38</v>
      </c>
      <c r="D86" s="119"/>
      <c r="E86" s="10" t="s">
        <v>27</v>
      </c>
      <c r="F86" s="117"/>
      <c r="G86" s="98"/>
      <c r="H86" s="118"/>
      <c r="I86" s="120"/>
      <c r="J86" s="98"/>
      <c r="K86" s="98"/>
      <c r="L86" s="98"/>
      <c r="M86" s="98"/>
      <c r="R86" s="27"/>
      <c r="S86" s="36"/>
      <c r="T86" s="97"/>
      <c r="W86" s="3"/>
      <c r="X86" s="40"/>
      <c r="AA86" s="98" t="str">
        <f>IF(NOT(ISERROR(MATCH("Selvfinansieret",B87,0))),"",IF(NOT(ISERROR(MATCH(B87,{"ABER"},0))),IF(X86=0,"",X86),IF(NOT(ISERROR(MATCH(B87,{"GEBER"},0))),IF(AG101=0,"",AG101),IF(NOT(ISERROR(MATCH(B87,{"FIBER"},0))),IF(Z86=0,"",Z86),""))))</f>
        <v/>
      </c>
      <c r="AF86" s="98"/>
    </row>
    <row r="87" spans="1:36" ht="14.5">
      <c r="A87" s="9" t="s">
        <v>144</v>
      </c>
      <c r="B87" s="11"/>
      <c r="C87" s="119"/>
      <c r="D87" s="119"/>
      <c r="E87" s="10" t="s">
        <v>127</v>
      </c>
      <c r="F87" s="11" t="str">
        <f>IF(ISBLANK($F$19),"Projektform skal vælges ved hovedansøger",$F$19)</f>
        <v>Projektform skal vælges ved hovedansøger</v>
      </c>
      <c r="G87" s="98"/>
      <c r="H87" s="118"/>
      <c r="I87" s="120"/>
      <c r="J87" s="98"/>
      <c r="K87" s="98"/>
      <c r="L87" s="98"/>
      <c r="M87" s="98"/>
      <c r="R87" s="27"/>
      <c r="S87" s="36"/>
      <c r="T87" s="40"/>
      <c r="W87" s="3"/>
      <c r="X87" s="40"/>
      <c r="Y87" s="41"/>
      <c r="AA87" s="98"/>
      <c r="AF87" s="98"/>
    </row>
    <row r="88" spans="1:36" ht="29">
      <c r="A88" s="10" t="s">
        <v>25</v>
      </c>
      <c r="B88" s="11"/>
      <c r="C88" s="10"/>
      <c r="D88" s="10"/>
      <c r="E88" s="128" t="s">
        <v>26</v>
      </c>
      <c r="F88" s="129" t="str">
        <f>IFERROR(IF(NOT(ISERROR(MATCH(B87,{"ABER"},0))),INDEX(ABER_Tilskudsprocent_liste[#All],MATCH(B88,ABER_Tilskudsprocent_liste[[#All],[Typer af projekter og aktiviteter/ virksomhedsstørrelse]],0),MATCH(AA90,ABER_Tilskudsprocent_liste[#Headers],0)),IF(NOT(ISERROR(MATCH(B87,{"GBER"},0))),INDEX(GEBER_Tilskudsprocent_liste[#All],MATCH(B88,GEBER_Tilskudsprocent_liste[[#All],[Typer af projekter og aktiviteter/ virksomhedsstørrelse]],0),MATCH(AA90,GEBER_Tilskudsprocent_liste[#Headers],0)),IF(NOT(ISERROR(MATCH(B87,{"FIBER"},0))),INDEX(FIBER_Tilskudsprocent_liste[#All],MATCH(B88,FIBER_Tilskudsprocent_liste[[#All],[Typer af projekter og aktiviteter/ virksomhedsstørrelse]],0),MATCH(AA90,FIBER_Tilskudsprocent_liste[#Headers],0)),""))),"")</f>
        <v/>
      </c>
      <c r="G88" s="128" t="s">
        <v>150</v>
      </c>
      <c r="H88" s="144" t="s">
        <v>155</v>
      </c>
      <c r="I88" s="145"/>
      <c r="J88" s="146" t="s">
        <v>158</v>
      </c>
      <c r="K88" s="146"/>
      <c r="L88" s="98"/>
      <c r="M88" s="98"/>
      <c r="R88" s="28"/>
      <c r="S88" s="37"/>
      <c r="T88" s="40"/>
      <c r="W88" s="3"/>
      <c r="X88" s="100"/>
      <c r="AB88" s="40"/>
      <c r="AF88" s="98"/>
    </row>
    <row r="89" spans="1:36" ht="14.5">
      <c r="A89" s="9"/>
      <c r="B89" s="10"/>
      <c r="C89" s="10"/>
      <c r="D89" s="10"/>
      <c r="E89" s="128"/>
      <c r="F89" s="150" t="str">
        <f>IFERROR(IF(NOT(ISERROR(MATCH(B87,{"ABER"},0))),INDEX(ABER_Tilskudsprocent_liste[#All],MATCH(B88,ABER_Tilskudsprocent_liste[[#All],[Typer af projekter og aktiviteter/ virksomhedsstørrelse]],0),MATCH(AA90,ABER_Tilskudsprocent_liste[#Headers],0)),IF(NOT(ISERROR(MATCH(B87,{"GBER"},0))),INDEX(GEBER_Tilskudsprocent_liste[#All],MATCH(B88,GEBER_Tilskudsprocent_liste[[#All],[Typer af projekter og aktiviteter/ virksomhedsstørrelse]],0),MATCH(AA90,GEBER_Tilskudsprocent_liste[#Headers],0)),IF(NOT(ISERROR(MATCH(B87,{"FIBER"},0))),INDEX(FIBER_Tilskudsprocent_liste[#All],MATCH(B88,FIBER_Tilskudsprocent_liste[[#All],[Typer af projekter og aktiviteter/ virksomhedsstørrelse]],0),MATCH(AA90,FIBER_Tilskudsprocent_liste[#Headers],0)),""))),"")</f>
        <v/>
      </c>
      <c r="G89" s="147"/>
      <c r="H89" s="146" t="str">
        <f>IFERROR(IF(E100*(1-F89)-C101&lt;0,F89-((E100*F89+C101)-E100)/E100,""),"")</f>
        <v/>
      </c>
      <c r="I89" s="146" t="str">
        <f>IFERROR(IF(D101&lt;&gt;0,IF(D101=E100,0,IF(C101&gt;0,(F89-D101/E100)-H89,"HA")),IF(E100*(1-F89)-C101&lt;0,((F89-((E100*F89+C101+D101)-E100)/E100)),"")),"")</f>
        <v/>
      </c>
      <c r="J89" s="148" t="e">
        <f>I89-H90</f>
        <v>#VALUE!</v>
      </c>
      <c r="K89" s="146"/>
      <c r="L89" s="98"/>
      <c r="M89" s="98"/>
      <c r="R89" s="28"/>
      <c r="S89" s="37"/>
      <c r="T89" s="40"/>
      <c r="U89" s="20" t="s">
        <v>157</v>
      </c>
      <c r="V89" t="s">
        <v>156</v>
      </c>
      <c r="W89" s="98" t="s">
        <v>154</v>
      </c>
      <c r="X89" s="98" t="s">
        <v>153</v>
      </c>
      <c r="Y89" s="98" t="s">
        <v>132</v>
      </c>
      <c r="AA89" s="21" t="s">
        <v>129</v>
      </c>
      <c r="AB89" s="25" t="s">
        <v>127</v>
      </c>
      <c r="AC89"/>
    </row>
    <row r="90" spans="1:36" ht="14.5" thickBot="1">
      <c r="A90" s="17"/>
      <c r="B90" s="7" t="s">
        <v>70</v>
      </c>
      <c r="C90" s="7" t="s">
        <v>145</v>
      </c>
      <c r="D90" s="7" t="s">
        <v>151</v>
      </c>
      <c r="E90" s="7" t="s">
        <v>0</v>
      </c>
      <c r="F90" s="8" t="s">
        <v>9</v>
      </c>
      <c r="G90" s="121"/>
      <c r="H90" s="149" t="e">
        <f>(F89-D101/E100)</f>
        <v>#VALUE!</v>
      </c>
      <c r="I90" s="147"/>
      <c r="J90" s="121"/>
      <c r="K90" s="147"/>
      <c r="L90" s="121"/>
      <c r="M90" s="121"/>
      <c r="N90" s="2"/>
      <c r="O90" s="2"/>
      <c r="P90" s="103"/>
      <c r="Q90" s="21"/>
      <c r="R90" s="38"/>
      <c r="S90" s="20"/>
      <c r="T90" s="20"/>
      <c r="U90"/>
      <c r="V90" s="3"/>
      <c r="W90" s="98"/>
      <c r="X90" s="98"/>
      <c r="Z90" s="40"/>
      <c r="AA90" s="19" t="str">
        <f>CONCATENATE(F86," - ",AB90)</f>
        <v xml:space="preserve"> - Projektform skal vælges ved hovedansøger</v>
      </c>
      <c r="AB90" t="str">
        <f>F87</f>
        <v>Projektform skal vælges ved hovedansøger</v>
      </c>
      <c r="AC90"/>
    </row>
    <row r="91" spans="1:36" ht="15" customHeight="1">
      <c r="A91" s="3" t="s">
        <v>67</v>
      </c>
      <c r="B91" s="110">
        <f>IFERROR(IF(E91=0,0,Y91),0)</f>
        <v>0</v>
      </c>
      <c r="C91" s="110">
        <f t="shared" ref="C91:C97" si="14">IFERROR(E91-B91,0)</f>
        <v>0</v>
      </c>
      <c r="D91" s="110"/>
      <c r="E91" s="241">
        <v>0</v>
      </c>
      <c r="F91" s="12"/>
      <c r="G91" s="528" t="s">
        <v>192</v>
      </c>
      <c r="H91" s="529"/>
      <c r="I91" s="529"/>
      <c r="J91" s="529"/>
      <c r="K91" s="529"/>
      <c r="L91" s="529"/>
      <c r="M91" s="529"/>
      <c r="N91" s="529"/>
      <c r="O91" s="530"/>
      <c r="P91" s="104"/>
      <c r="Q91" s="24"/>
      <c r="R91" s="35"/>
      <c r="S91" s="20"/>
      <c r="T91" s="20"/>
      <c r="U91" s="20" t="e">
        <f>((F89-((E100*F89+C101)-E100)/E100))*E91</f>
        <v>#VALUE!</v>
      </c>
      <c r="V91" t="e">
        <f>H90*E91</f>
        <v>#VALUE!</v>
      </c>
      <c r="W91" s="3">
        <f>IFERROR(IF(E91=0,0,E91*H89),0)</f>
        <v>0</v>
      </c>
      <c r="X91" s="98">
        <f>IF(E91=0,0,E91*F88)</f>
        <v>0</v>
      </c>
      <c r="Y91" s="98">
        <f>IF(NOT(ISERROR(MATCH("Selvfinansieret",B$87,0))),0,IF(OR(NOT(ISERROR(MATCH("Ej statsstøtte",B$87,0))),NOT(ISERROR(MATCH(B$87,AI$97:AI$99,0)))),E91,IF(AND(D$101=0,C$101=0),X91,IF(AND(D$101&gt;0,C$101=0),V91,IF(AND(D$101&gt;0,C$101&gt;0,V91=0),0,IF(AND(W91&lt;&gt;0,W91&lt;V91),W91,V91))))))</f>
        <v>0</v>
      </c>
      <c r="AA91" s="19"/>
      <c r="AB91" s="20"/>
      <c r="AC91"/>
      <c r="AE91" s="537" t="s">
        <v>128</v>
      </c>
      <c r="AF91" s="537"/>
      <c r="AG91" s="537"/>
    </row>
    <row r="92" spans="1:36" ht="15" customHeight="1">
      <c r="A92" s="3" t="s">
        <v>3</v>
      </c>
      <c r="B92" s="110">
        <f t="shared" ref="B92:B97" si="15">IFERROR(IF(E92=0,0,Y92),0)</f>
        <v>0</v>
      </c>
      <c r="C92" s="110">
        <f t="shared" si="14"/>
        <v>0</v>
      </c>
      <c r="D92" s="110"/>
      <c r="E92" s="241">
        <v>0</v>
      </c>
      <c r="F92" s="46"/>
      <c r="G92" s="531"/>
      <c r="H92" s="532"/>
      <c r="I92" s="532"/>
      <c r="J92" s="532"/>
      <c r="K92" s="532"/>
      <c r="L92" s="532"/>
      <c r="M92" s="532"/>
      <c r="N92" s="532"/>
      <c r="O92" s="533"/>
      <c r="P92" s="104"/>
      <c r="Q92" s="35"/>
      <c r="R92" s="39"/>
      <c r="S92" s="22"/>
      <c r="T92" s="20"/>
      <c r="U92" s="20" t="e">
        <f>((F89-((E100*F89+C101+D101)-E100)/E100))*E92</f>
        <v>#VALUE!</v>
      </c>
      <c r="V92" t="e">
        <f>H90*E92</f>
        <v>#VALUE!</v>
      </c>
      <c r="W92" s="3">
        <f>IFERROR(IF(E92=0,0,E92*H89),0)</f>
        <v>0</v>
      </c>
      <c r="X92" s="98">
        <f>IF(E92=0,0,E92*F88)</f>
        <v>0</v>
      </c>
      <c r="Y92" s="98">
        <f t="shared" ref="Y92:Y99" si="16">IF(NOT(ISERROR(MATCH("Selvfinansieret",B$87,0))),0,IF(OR(NOT(ISERROR(MATCH("Ej statsstøtte",B$87,0))),NOT(ISERROR(MATCH(B$87,AI$97:AI$99,0)))),E92,IF(AND(D$101=0,C$101=0),X92,IF(AND(D$101&gt;0,C$101=0),V92,IF(AND(D$101&gt;0,C$101&gt;0,V92=0),0,IF(AND(W92&lt;&gt;0,W92&lt;V92),W92,V92))))))</f>
        <v>0</v>
      </c>
      <c r="AA92" s="19"/>
      <c r="AB92" s="20"/>
      <c r="AC92"/>
    </row>
    <row r="93" spans="1:36" ht="15" customHeight="1">
      <c r="A93" s="3" t="s">
        <v>69</v>
      </c>
      <c r="B93" s="110">
        <f t="shared" si="15"/>
        <v>0</v>
      </c>
      <c r="C93" s="110">
        <f t="shared" si="14"/>
        <v>0</v>
      </c>
      <c r="D93" s="110"/>
      <c r="E93" s="241">
        <v>0</v>
      </c>
      <c r="F93" s="46"/>
      <c r="G93" s="531"/>
      <c r="H93" s="532"/>
      <c r="I93" s="532"/>
      <c r="J93" s="532"/>
      <c r="K93" s="532"/>
      <c r="L93" s="532"/>
      <c r="M93" s="532"/>
      <c r="N93" s="532"/>
      <c r="O93" s="533"/>
      <c r="P93" s="104"/>
      <c r="Q93" s="35"/>
      <c r="R93" s="39"/>
      <c r="S93" s="22"/>
      <c r="T93" s="20"/>
      <c r="U93" s="20" t="e">
        <f>((F89-((E100*F89+C101+D101)-E100)/E100))*E93</f>
        <v>#VALUE!</v>
      </c>
      <c r="V93" t="e">
        <f>H90*E93</f>
        <v>#VALUE!</v>
      </c>
      <c r="W93" s="3">
        <f>IFERROR(IF(E93=0,0,E93*H89),0)</f>
        <v>0</v>
      </c>
      <c r="X93" s="98">
        <f>IF(E93=0,0,E93*F88)</f>
        <v>0</v>
      </c>
      <c r="Y93" s="98">
        <f t="shared" si="16"/>
        <v>0</v>
      </c>
      <c r="AA93" s="19"/>
      <c r="AB93" s="20"/>
      <c r="AC93"/>
      <c r="AD93" s="29" t="s">
        <v>147</v>
      </c>
      <c r="AE93" s="29" t="s">
        <v>115</v>
      </c>
      <c r="AF93" s="29" t="s">
        <v>136</v>
      </c>
      <c r="AG93" s="29" t="s">
        <v>116</v>
      </c>
      <c r="AH93" s="29" t="s">
        <v>134</v>
      </c>
      <c r="AI93" s="29" t="s">
        <v>138</v>
      </c>
      <c r="AJ93" s="29" t="s">
        <v>148</v>
      </c>
    </row>
    <row r="94" spans="1:36" ht="15" customHeight="1">
      <c r="A94" s="3" t="s">
        <v>34</v>
      </c>
      <c r="B94" s="110">
        <f t="shared" si="15"/>
        <v>0</v>
      </c>
      <c r="C94" s="110">
        <f t="shared" si="14"/>
        <v>0</v>
      </c>
      <c r="D94" s="110"/>
      <c r="E94" s="241">
        <v>0</v>
      </c>
      <c r="F94" s="46"/>
      <c r="G94" s="531"/>
      <c r="H94" s="532"/>
      <c r="I94" s="532"/>
      <c r="J94" s="532"/>
      <c r="K94" s="532"/>
      <c r="L94" s="532"/>
      <c r="M94" s="532"/>
      <c r="N94" s="532"/>
      <c r="O94" s="533"/>
      <c r="P94" s="105"/>
      <c r="Q94" s="35"/>
      <c r="R94" s="39"/>
      <c r="S94" s="22"/>
      <c r="T94" s="20"/>
      <c r="U94" s="20" t="e">
        <f>((F89-((E100*F89+C101+D101)-E100)/E100))*E94</f>
        <v>#VALUE!</v>
      </c>
      <c r="V94" t="e">
        <f>H90*E94</f>
        <v>#VALUE!</v>
      </c>
      <c r="W94" s="3">
        <f>IFERROR(IF(E94=0,0,E94*H89),0)</f>
        <v>0</v>
      </c>
      <c r="X94" s="98">
        <f>IF(E94=0,0,E94*F88)</f>
        <v>0</v>
      </c>
      <c r="Y94" s="98">
        <f t="shared" si="16"/>
        <v>0</v>
      </c>
      <c r="AA94" t="s">
        <v>130</v>
      </c>
      <c r="AB94" t="s">
        <v>125</v>
      </c>
      <c r="AC94"/>
      <c r="AD94" t="s">
        <v>109</v>
      </c>
      <c r="AE94" t="s">
        <v>109</v>
      </c>
      <c r="AF94" t="s">
        <v>117</v>
      </c>
      <c r="AG94" s="95" t="s">
        <v>124</v>
      </c>
      <c r="AH94" s="98" t="str">
        <f>IF(NOT(ISERROR(MATCH("Selvfinansieret",B87,0))),"",IF(NOT(ISERROR(MATCH(B87,{"ABER"},0))),AE94,IF(NOT(ISERROR(MATCH(B87,{"GBER"},0))),AF94,IF(NOT(ISERROR(MATCH(B87,{"FIBER"},0))),AG94,IF(NOT(ISERROR(MATCH(B87,{"Ej statsstøtte"},0))),AD94,"")))))</f>
        <v/>
      </c>
      <c r="AI94" s="96" t="s">
        <v>115</v>
      </c>
    </row>
    <row r="95" spans="1:36" ht="15" customHeight="1">
      <c r="A95" s="3" t="s">
        <v>2</v>
      </c>
      <c r="B95" s="110">
        <f t="shared" si="15"/>
        <v>0</v>
      </c>
      <c r="C95" s="110">
        <f t="shared" si="14"/>
        <v>0</v>
      </c>
      <c r="D95" s="110"/>
      <c r="E95" s="241">
        <v>0</v>
      </c>
      <c r="F95" s="46"/>
      <c r="G95" s="531"/>
      <c r="H95" s="532"/>
      <c r="I95" s="532"/>
      <c r="J95" s="532"/>
      <c r="K95" s="532"/>
      <c r="L95" s="532"/>
      <c r="M95" s="532"/>
      <c r="N95" s="532"/>
      <c r="O95" s="533"/>
      <c r="P95" s="105"/>
      <c r="Q95" s="35"/>
      <c r="R95" s="39"/>
      <c r="S95" s="22"/>
      <c r="T95" s="20"/>
      <c r="U95" s="20" t="e">
        <f>((F89-((E100*F89+C101+D101)-E100)/E100))*E95</f>
        <v>#VALUE!</v>
      </c>
      <c r="V95" t="e">
        <f>H90*E95</f>
        <v>#VALUE!</v>
      </c>
      <c r="W95" s="3">
        <f>IFERROR(IF(E95=0,0,E95*H89),0)</f>
        <v>0</v>
      </c>
      <c r="X95" s="98">
        <f>IF(E95=0,0,E95*F88)</f>
        <v>0</v>
      </c>
      <c r="Y95" s="98">
        <f t="shared" si="16"/>
        <v>0</v>
      </c>
      <c r="AA95" t="s">
        <v>56</v>
      </c>
      <c r="AB95" t="s">
        <v>126</v>
      </c>
      <c r="AC95"/>
      <c r="AD95" t="s">
        <v>110</v>
      </c>
      <c r="AE95" t="s">
        <v>110</v>
      </c>
      <c r="AF95" t="s">
        <v>118</v>
      </c>
      <c r="AG95" s="95" t="s">
        <v>111</v>
      </c>
      <c r="AH95" s="98" t="str">
        <f>IF(NOT(ISERROR(MATCH("Selvfinansieret",B87,0))),"",IF(NOT(ISERROR(MATCH(B87,{"ABER"},0))),AE95,IF(NOT(ISERROR(MATCH(B87,{"GBER"},0))),AF95,IF(NOT(ISERROR(MATCH(B87,{"FIBER"},0))),AG95,IF(NOT(ISERROR(MATCH(B87,{"Ej statsstøtte"},0))),AD95,"")))))</f>
        <v/>
      </c>
      <c r="AI95" s="97" t="s">
        <v>136</v>
      </c>
    </row>
    <row r="96" spans="1:36" ht="15" customHeight="1">
      <c r="A96" s="3" t="s">
        <v>10</v>
      </c>
      <c r="B96" s="110">
        <f t="shared" si="15"/>
        <v>0</v>
      </c>
      <c r="C96" s="110">
        <f t="shared" si="14"/>
        <v>0</v>
      </c>
      <c r="D96" s="110"/>
      <c r="E96" s="241">
        <v>0</v>
      </c>
      <c r="F96" s="46"/>
      <c r="G96" s="531"/>
      <c r="H96" s="532"/>
      <c r="I96" s="532"/>
      <c r="J96" s="532"/>
      <c r="K96" s="532"/>
      <c r="L96" s="532"/>
      <c r="M96" s="532"/>
      <c r="N96" s="532"/>
      <c r="O96" s="533"/>
      <c r="P96" s="104"/>
      <c r="Q96" s="35"/>
      <c r="R96" s="39"/>
      <c r="S96" s="22"/>
      <c r="T96" s="20"/>
      <c r="U96" s="20" t="e">
        <f>((F89-((E100*F89+C101+D101)-E100)/E100))*E96</f>
        <v>#VALUE!</v>
      </c>
      <c r="V96" t="e">
        <f>H90*E96</f>
        <v>#VALUE!</v>
      </c>
      <c r="W96" s="3">
        <f>IFERROR(IF(E96=0,0,E96*H89),0)</f>
        <v>0</v>
      </c>
      <c r="X96" s="98">
        <f>IF(E96=0,0,E96*F88)</f>
        <v>0</v>
      </c>
      <c r="Y96" s="98">
        <f t="shared" si="16"/>
        <v>0</v>
      </c>
      <c r="Z96" s="98"/>
      <c r="AA96" t="s">
        <v>131</v>
      </c>
      <c r="AB96"/>
      <c r="AC96"/>
      <c r="AD96" t="s">
        <v>111</v>
      </c>
      <c r="AE96" t="s">
        <v>111</v>
      </c>
      <c r="AF96" t="s">
        <v>119</v>
      </c>
      <c r="AG96" s="137" t="s">
        <v>137</v>
      </c>
      <c r="AH96" s="98" t="str">
        <f>IF(NOT(ISERROR(MATCH("Selvfinansieret",B87,0))),"",IF(NOT(ISERROR(MATCH(B87,{"ABER"},0))),AE96,IF(NOT(ISERROR(MATCH(B87,{"GBER"},0))),AF96,IF(NOT(ISERROR(MATCH(B87,{"FIBER"},0))),AG96,IF(NOT(ISERROR(MATCH(B87,{"Ej statsstøtte"},0))),AD96,"")))))</f>
        <v/>
      </c>
      <c r="AI96" s="97" t="s">
        <v>116</v>
      </c>
    </row>
    <row r="97" spans="1:36" ht="15.75" customHeight="1" thickBot="1">
      <c r="A97" s="6" t="s">
        <v>68</v>
      </c>
      <c r="B97" s="110">
        <f t="shared" si="15"/>
        <v>0</v>
      </c>
      <c r="C97" s="110">
        <f t="shared" si="14"/>
        <v>0</v>
      </c>
      <c r="D97" s="110"/>
      <c r="E97" s="242">
        <v>0</v>
      </c>
      <c r="F97" s="46"/>
      <c r="G97" s="531"/>
      <c r="H97" s="532"/>
      <c r="I97" s="532"/>
      <c r="J97" s="532"/>
      <c r="K97" s="532"/>
      <c r="L97" s="532"/>
      <c r="M97" s="532"/>
      <c r="N97" s="532"/>
      <c r="O97" s="533"/>
      <c r="P97" s="104"/>
      <c r="Q97" s="35"/>
      <c r="R97" s="39"/>
      <c r="S97" s="22"/>
      <c r="T97" s="20"/>
      <c r="U97" s="20" t="e">
        <f>((F89-((E100*F89+C101+D101)-E100)/E100))*E97</f>
        <v>#VALUE!</v>
      </c>
      <c r="V97" t="e">
        <f>H90*E97</f>
        <v>#VALUE!</v>
      </c>
      <c r="W97" s="3">
        <f>IFERROR(IF(E97=0,0,E97*H89),0)</f>
        <v>0</v>
      </c>
      <c r="X97" s="98">
        <f>IF(E97=0,0,E97*F88)</f>
        <v>0</v>
      </c>
      <c r="Y97" s="98">
        <f t="shared" si="16"/>
        <v>0</v>
      </c>
      <c r="Z97" s="98"/>
      <c r="AA97" t="s">
        <v>72</v>
      </c>
      <c r="AB97"/>
      <c r="AC97"/>
      <c r="AD97" t="s">
        <v>112</v>
      </c>
      <c r="AE97" t="s">
        <v>112</v>
      </c>
      <c r="AF97" t="s">
        <v>120</v>
      </c>
      <c r="AG97" s="41" t="str">
        <f>""</f>
        <v/>
      </c>
      <c r="AH97" s="98" t="str">
        <f>IF(NOT(ISERROR(MATCH("Selvfinansieret",B87,0))),"",IF(NOT(ISERROR(MATCH(B87,{"ABER"},0))),AE97,IF(NOT(ISERROR(MATCH(B87,{"GBER"},0))),AF97,IF(NOT(ISERROR(MATCH(B87,{"FIBER"},0))),AG97,IF(NOT(ISERROR(MATCH(B87,{"Ej statsstøtte"},0))),AD97,"")))))</f>
        <v/>
      </c>
      <c r="AI97" s="40" t="s">
        <v>85</v>
      </c>
    </row>
    <row r="98" spans="1:36" ht="15" customHeight="1">
      <c r="A98" s="49" t="s">
        <v>21</v>
      </c>
      <c r="B98" s="114">
        <f>SUM(B91+B92+B93+B94-B95-B96+B97)</f>
        <v>0</v>
      </c>
      <c r="C98" s="111">
        <f>SUM(C91+C92+C93+C94-C95-C96+C97)</f>
        <v>0</v>
      </c>
      <c r="D98" s="111"/>
      <c r="E98" s="245">
        <f>SUM(B98:C98)</f>
        <v>0</v>
      </c>
      <c r="F98" s="48"/>
      <c r="G98" s="531"/>
      <c r="H98" s="532"/>
      <c r="I98" s="532"/>
      <c r="J98" s="532"/>
      <c r="K98" s="532"/>
      <c r="L98" s="532"/>
      <c r="M98" s="532"/>
      <c r="N98" s="532"/>
      <c r="O98" s="533"/>
      <c r="P98" s="23"/>
      <c r="R98"/>
      <c r="S98"/>
      <c r="T98"/>
      <c r="U98" s="20" t="e">
        <f>((F89-((E100*F89+C101+D101)-E100)/E100))*E98</f>
        <v>#VALUE!</v>
      </c>
      <c r="V98" t="e">
        <f>H90*E98</f>
        <v>#VALUE!</v>
      </c>
      <c r="W98" s="3">
        <f>IFERROR(IF(E98=0,0,E98*H89),0)</f>
        <v>0</v>
      </c>
      <c r="X98" s="98">
        <f>IF(E98=0,0,E98*F88)</f>
        <v>0</v>
      </c>
      <c r="Y98" s="98">
        <f t="shared" si="16"/>
        <v>0</v>
      </c>
      <c r="Z98" s="98"/>
      <c r="AA98" t="s">
        <v>146</v>
      </c>
      <c r="AB98"/>
      <c r="AC98"/>
      <c r="AD98" t="s">
        <v>122</v>
      </c>
      <c r="AE98" t="s">
        <v>113</v>
      </c>
      <c r="AF98" t="s">
        <v>121</v>
      </c>
      <c r="AG98" s="41" t="str">
        <f>""</f>
        <v/>
      </c>
      <c r="AH98" s="98" t="str">
        <f>IF(NOT(ISERROR(MATCH("Selvfinansieret",B87,0))),"",IF(NOT(ISERROR(MATCH(B87,{"ABER"},0))),AE98,IF(NOT(ISERROR(MATCH(B87,{"GBER"},0))),AF98,IF(NOT(ISERROR(MATCH(B87,{"FIBER"},0))),AG98,IF(NOT(ISERROR(MATCH(B87,{"Ej statsstøtte"},0))),AD98,"")))))</f>
        <v/>
      </c>
      <c r="AI98" s="40" t="s">
        <v>86</v>
      </c>
    </row>
    <row r="99" spans="1:36" ht="15.75" customHeight="1" thickBot="1">
      <c r="A99" s="13" t="s">
        <v>1</v>
      </c>
      <c r="B99" s="112">
        <f>IFERROR(IF(E99=0,0,Y99),0)</f>
        <v>0</v>
      </c>
      <c r="C99" s="110">
        <f>IFERROR(E99-B99,0)</f>
        <v>0</v>
      </c>
      <c r="D99" s="110"/>
      <c r="E99" s="242">
        <v>0</v>
      </c>
      <c r="F99" s="47"/>
      <c r="G99" s="531"/>
      <c r="H99" s="532"/>
      <c r="I99" s="532"/>
      <c r="J99" s="532"/>
      <c r="K99" s="532"/>
      <c r="L99" s="532"/>
      <c r="M99" s="532"/>
      <c r="N99" s="532"/>
      <c r="O99" s="533"/>
      <c r="P99" s="104"/>
      <c r="R99"/>
      <c r="S99"/>
      <c r="T99"/>
      <c r="U99" s="20" t="e">
        <f>((F89-((E100*F89+C101+D101)-E100)/E100))*E99</f>
        <v>#VALUE!</v>
      </c>
      <c r="V99" t="e">
        <f>H90*E99</f>
        <v>#VALUE!</v>
      </c>
      <c r="W99" s="3">
        <f>IFERROR(IF(E99=0,0,E99*H89),0)</f>
        <v>0</v>
      </c>
      <c r="X99" s="98">
        <f>IF(E99=0,0,E99*F88)</f>
        <v>0</v>
      </c>
      <c r="Y99" s="98">
        <f t="shared" si="16"/>
        <v>0</v>
      </c>
      <c r="Z99" s="98"/>
      <c r="AA99" s="19"/>
      <c r="AB99" s="20"/>
      <c r="AC99"/>
      <c r="AD99" t="s">
        <v>113</v>
      </c>
      <c r="AE99" t="s">
        <v>114</v>
      </c>
      <c r="AF99" t="s">
        <v>122</v>
      </c>
      <c r="AG99" s="41" t="str">
        <f>""</f>
        <v/>
      </c>
      <c r="AH99" s="98" t="str">
        <f>IF(NOT(ISERROR(MATCH("Selvfinansieret",B87,0))),"",IF(NOT(ISERROR(MATCH(B87,{"ABER"},0))),AE99,IF(NOT(ISERROR(MATCH(B87,{"GBER"},0))),AF99,IF(NOT(ISERROR(MATCH(B87,{"FIBER"},0))),AG99,IF(NOT(ISERROR(MATCH(B87,{"Ej statsstøtte"},0))),AD99,"")))))</f>
        <v/>
      </c>
      <c r="AI99" s="40" t="s">
        <v>87</v>
      </c>
    </row>
    <row r="100" spans="1:36" ht="15.75" customHeight="1" thickBot="1">
      <c r="A100" s="81" t="s">
        <v>0</v>
      </c>
      <c r="B100" s="143">
        <f>IF(B98+B99&lt;=0,0,B98+B99)</f>
        <v>0</v>
      </c>
      <c r="C100" s="143">
        <f>IF(C98+C99-C101&lt;=0,0,C98+C99-C101)</f>
        <v>0</v>
      </c>
      <c r="D100" s="159"/>
      <c r="E100" s="246">
        <f>SUM(E91+E92+E93+E94-E95-E96+E97)+E99</f>
        <v>0</v>
      </c>
      <c r="F100" s="222"/>
      <c r="G100" s="534"/>
      <c r="H100" s="535"/>
      <c r="I100" s="535"/>
      <c r="J100" s="535"/>
      <c r="K100" s="535"/>
      <c r="L100" s="535"/>
      <c r="M100" s="535"/>
      <c r="N100" s="535"/>
      <c r="O100" s="536"/>
      <c r="P100" s="23"/>
      <c r="R100"/>
      <c r="S100"/>
      <c r="T100"/>
      <c r="U100" s="20" t="e">
        <f>((F89-((E100*F89+C101+D101)-E100)/E100))*E100</f>
        <v>#VALUE!</v>
      </c>
      <c r="V100" t="e">
        <f>H90*E100</f>
        <v>#VALUE!</v>
      </c>
      <c r="W100" s="3">
        <f>IFERROR(IF(E100=0,0,E100*H89),0)</f>
        <v>0</v>
      </c>
      <c r="Y100" s="98">
        <f t="shared" ref="Y100" si="17">IF(NOT(ISERROR(MATCH("Selvfinansieret",B$87,0))),0,IF(OR(NOT(ISERROR(MATCH("Ej statsstøtte",B$87,0))),NOT(ISERROR(MATCH(B$87,AI$97:AI$99,0)))),E100,IF(AND(D110=0,C110=0),X100,IF(AND(D110&gt;0,C110=0),V100,IF(AND(D110&gt;0,C110&gt;0,V100=0),0,IF(AND(W100&lt;&gt;0,W100&lt;V100),W100,V100))))))</f>
        <v>0</v>
      </c>
      <c r="Z100" s="98"/>
      <c r="AA100" s="96"/>
      <c r="AB100" s="96"/>
      <c r="AC100"/>
      <c r="AD100" t="s">
        <v>114</v>
      </c>
      <c r="AE100" s="41" t="str">
        <f>""</f>
        <v/>
      </c>
      <c r="AF100" t="s">
        <v>111</v>
      </c>
      <c r="AG100" s="41" t="str">
        <f>""</f>
        <v/>
      </c>
      <c r="AH100" s="98" t="str">
        <f>IF(NOT(ISERROR(MATCH("Selvfinansieret",B87,0))),"",IF(NOT(ISERROR(MATCH(B87,{"ABER"},0))),AE100,IF(NOT(ISERROR(MATCH(B87,{"GBER"},0))),AF100,IF(NOT(ISERROR(MATCH(B87,{"FIBER"},0))),AG100,IF(NOT(ISERROR(MATCH(B87,{"Ej statsstøtte"},0))),AD100,"")))))</f>
        <v/>
      </c>
      <c r="AI100" s="20" t="s">
        <v>135</v>
      </c>
    </row>
    <row r="101" spans="1:36" s="4" customFormat="1">
      <c r="A101" s="83" t="s">
        <v>101</v>
      </c>
      <c r="B101" s="142">
        <f>B100</f>
        <v>0</v>
      </c>
      <c r="C101" s="163"/>
      <c r="D101" s="161"/>
      <c r="E101" s="247">
        <f>SUM(B91+B92+B93+B94-B95-B96+B97)</f>
        <v>0</v>
      </c>
      <c r="F101" s="101"/>
      <c r="G101" s="80"/>
      <c r="H101" s="80"/>
      <c r="I101" s="80"/>
      <c r="J101" s="80"/>
      <c r="K101" s="80"/>
      <c r="L101" s="80"/>
      <c r="M101" s="80"/>
      <c r="N101" s="80"/>
      <c r="O101" s="80"/>
      <c r="P101" s="23"/>
      <c r="Q101"/>
      <c r="R101"/>
      <c r="S101"/>
      <c r="T101"/>
      <c r="U101"/>
      <c r="V101"/>
      <c r="W101"/>
      <c r="X101"/>
      <c r="Y101" s="98"/>
      <c r="Z101" s="98"/>
      <c r="AA101" s="35"/>
      <c r="AB101" s="97"/>
      <c r="AC101" s="20"/>
      <c r="AD101" t="s">
        <v>124</v>
      </c>
      <c r="AE101" s="3" t="str">
        <f>""</f>
        <v/>
      </c>
      <c r="AF101" s="41" t="s">
        <v>123</v>
      </c>
      <c r="AG101" s="41" t="str">
        <f>""</f>
        <v/>
      </c>
      <c r="AH101" s="98" t="str">
        <f>IF(NOT(ISERROR(MATCH("Selvfinansieret",B87,0))),"",IF(NOT(ISERROR(MATCH(B87,{"ABER"},0))),AE101,IF(NOT(ISERROR(MATCH(B87,{"GBER"},0))),AF101,IF(NOT(ISERROR(MATCH(B87,{"FIBER"},0))),AG101,IF(NOT(ISERROR(MATCH(B87,{"Ej statsstøtte"},0))),AD101,"")))))</f>
        <v/>
      </c>
      <c r="AI101" t="s">
        <v>149</v>
      </c>
      <c r="AJ101" s="3"/>
    </row>
    <row r="102" spans="1:36" s="4" customFormat="1">
      <c r="A102" s="122"/>
      <c r="B102" s="123"/>
      <c r="C102" s="123"/>
      <c r="D102" s="123"/>
      <c r="E102" s="248"/>
      <c r="F102" s="79"/>
      <c r="G102" s="80"/>
      <c r="H102" s="80"/>
      <c r="I102" s="80"/>
      <c r="J102" s="80"/>
      <c r="K102" s="80"/>
      <c r="L102" s="80"/>
      <c r="M102" s="80"/>
      <c r="N102" s="80"/>
      <c r="O102" s="80"/>
      <c r="P102" s="23"/>
      <c r="Q102"/>
      <c r="R102"/>
      <c r="S102"/>
      <c r="T102"/>
      <c r="U102"/>
      <c r="V102"/>
      <c r="W102"/>
      <c r="X102"/>
      <c r="Y102" s="98"/>
      <c r="Z102" s="98"/>
      <c r="AA102" s="98"/>
      <c r="AD102" t="s">
        <v>137</v>
      </c>
      <c r="AE102" s="4" t="str">
        <f>""</f>
        <v/>
      </c>
      <c r="AF102" s="4" t="str">
        <f>""</f>
        <v/>
      </c>
      <c r="AG102" s="41" t="str">
        <f>""</f>
        <v/>
      </c>
      <c r="AH102" s="98" t="str">
        <f>IF(NOT(ISERROR(MATCH("Selvfinansieret",B87,0))),"",IF(NOT(ISERROR(MATCH(B87,{"ABER"},0))),AE102,IF(NOT(ISERROR(MATCH(B87,{"GBER"},0))),AF102,IF(NOT(ISERROR(MATCH(B87,{"FIBER"},0))),AG102,IF(NOT(ISERROR(MATCH(B87,{"Ej statsstøtte"},0))),AD102,"")))))</f>
        <v/>
      </c>
    </row>
    <row r="103" spans="1:36" s="4" customFormat="1">
      <c r="A103" s="77"/>
      <c r="B103" s="78"/>
      <c r="C103" s="78"/>
      <c r="D103" s="78"/>
      <c r="E103" s="249" t="s">
        <v>133</v>
      </c>
      <c r="F103" s="107" t="str">
        <f>F88</f>
        <v/>
      </c>
      <c r="G103" s="79"/>
      <c r="H103" s="80"/>
      <c r="I103" s="80"/>
      <c r="J103" s="80"/>
      <c r="K103" s="80"/>
      <c r="L103" s="80"/>
      <c r="M103" s="80"/>
      <c r="N103" s="80"/>
      <c r="O103" s="80"/>
      <c r="P103" s="80"/>
      <c r="Q103" s="23"/>
      <c r="R103"/>
      <c r="S103"/>
      <c r="T103"/>
      <c r="U103"/>
      <c r="V103"/>
      <c r="W103"/>
      <c r="X103"/>
      <c r="Y103"/>
      <c r="Z103" s="98"/>
      <c r="AA103" s="3"/>
      <c r="AB103" s="3"/>
      <c r="AC103" s="3"/>
    </row>
    <row r="104" spans="1:36" s="4" customFormat="1" ht="28">
      <c r="A104" s="77"/>
      <c r="B104" s="78"/>
      <c r="C104" s="78"/>
      <c r="D104" s="78"/>
      <c r="E104" s="250" t="s">
        <v>152</v>
      </c>
      <c r="F104" s="107" t="str">
        <f>IFERROR(B100/E100,"")</f>
        <v/>
      </c>
      <c r="G104" s="79"/>
      <c r="H104" s="80"/>
      <c r="I104" s="80"/>
      <c r="J104" s="80"/>
      <c r="K104" s="80"/>
      <c r="L104" s="80"/>
      <c r="M104" s="80"/>
      <c r="N104" s="80"/>
      <c r="O104" s="80"/>
      <c r="P104" s="80"/>
      <c r="Q104" s="23"/>
      <c r="R104"/>
      <c r="S104"/>
      <c r="T104"/>
      <c r="U104"/>
      <c r="V104"/>
      <c r="W104"/>
      <c r="X104"/>
      <c r="Y104"/>
      <c r="Z104" s="98"/>
      <c r="AA104" s="3"/>
      <c r="AB104" s="3"/>
      <c r="AC104" s="3"/>
    </row>
    <row r="105" spans="1:36">
      <c r="A105" s="14"/>
      <c r="B105" s="15"/>
      <c r="C105" s="15"/>
      <c r="D105" s="15"/>
      <c r="E105" s="251" t="s">
        <v>57</v>
      </c>
      <c r="F105" s="50">
        <f>IF(NOT(ISERROR(MATCH("Ej statsstøtte",B87,0))),0,IFERROR(E99/E98,0))</f>
        <v>0</v>
      </c>
      <c r="G105" s="138"/>
      <c r="H105" s="2"/>
      <c r="I105" s="2"/>
      <c r="J105" s="2"/>
      <c r="K105" s="2"/>
      <c r="L105" s="2"/>
      <c r="M105" s="2"/>
      <c r="N105" s="2"/>
      <c r="O105" s="2"/>
      <c r="P105" s="2"/>
      <c r="R105"/>
      <c r="S105"/>
      <c r="T105"/>
      <c r="U105"/>
      <c r="W105"/>
      <c r="Y105"/>
    </row>
    <row r="106" spans="1:36" ht="14.5">
      <c r="A106" s="31" t="s">
        <v>64</v>
      </c>
      <c r="B106" s="32">
        <f>IFERROR(E100/$E$15,0)</f>
        <v>0</v>
      </c>
      <c r="C106" s="15"/>
      <c r="D106" s="15"/>
      <c r="E106" s="252" t="s">
        <v>58</v>
      </c>
      <c r="F106" s="50">
        <f>IFERROR(E99/E91,0)</f>
        <v>0</v>
      </c>
      <c r="H106" s="2"/>
      <c r="I106" s="2"/>
      <c r="J106" s="2"/>
      <c r="K106" s="2"/>
      <c r="L106" s="2"/>
      <c r="M106" s="2"/>
      <c r="N106" s="2"/>
      <c r="O106" s="2"/>
      <c r="P106" s="2"/>
      <c r="R106"/>
      <c r="S106"/>
      <c r="T106"/>
      <c r="U106"/>
      <c r="W106"/>
      <c r="Y106"/>
    </row>
    <row r="107" spans="1:36" ht="14.5">
      <c r="A107" s="30"/>
      <c r="B107" s="33"/>
      <c r="E107" s="252"/>
      <c r="H107" s="2"/>
      <c r="I107" s="2"/>
      <c r="J107" s="2"/>
      <c r="K107" s="2"/>
      <c r="L107" s="2"/>
      <c r="M107" s="2"/>
      <c r="N107" s="2"/>
      <c r="O107" s="2"/>
      <c r="P107" s="2"/>
      <c r="R107"/>
      <c r="S107"/>
      <c r="T107"/>
      <c r="U107"/>
      <c r="W107"/>
      <c r="Y107"/>
      <c r="AD107"/>
    </row>
    <row r="108" spans="1:36" ht="14.5">
      <c r="A108" s="9" t="s">
        <v>24</v>
      </c>
      <c r="B108" s="1"/>
      <c r="C108" s="119" t="s">
        <v>39</v>
      </c>
      <c r="D108" s="119"/>
      <c r="E108" s="253" t="s">
        <v>27</v>
      </c>
      <c r="F108" s="117"/>
      <c r="G108" s="98"/>
      <c r="H108" s="118"/>
      <c r="I108" s="120"/>
      <c r="J108" s="98"/>
      <c r="K108" s="98"/>
      <c r="L108" s="98"/>
      <c r="M108" s="98"/>
      <c r="R108" s="27"/>
      <c r="S108" s="36"/>
      <c r="T108" s="97"/>
      <c r="W108" s="3"/>
      <c r="X108" s="40"/>
      <c r="AA108" s="98" t="str">
        <f>IF(NOT(ISERROR(MATCH("Selvfinansieret",B109,0))),"",IF(NOT(ISERROR(MATCH(B109,{"ABER"},0))),IF(X108=0,"",X108),IF(NOT(ISERROR(MATCH(B109,{"GEBER"},0))),IF(AG123=0,"",AG123),IF(NOT(ISERROR(MATCH(B109,{"FIBER"},0))),IF(Z108=0,"",Z108),""))))</f>
        <v/>
      </c>
      <c r="AF108" s="98"/>
    </row>
    <row r="109" spans="1:36" ht="14.5">
      <c r="A109" s="9" t="s">
        <v>144</v>
      </c>
      <c r="B109" s="1"/>
      <c r="C109" s="119"/>
      <c r="D109" s="119"/>
      <c r="E109" s="253" t="s">
        <v>127</v>
      </c>
      <c r="F109" s="11" t="str">
        <f>IF(ISBLANK($F$19),"Projektform skal vælges ved hovedansøger",$F$19)</f>
        <v>Projektform skal vælges ved hovedansøger</v>
      </c>
      <c r="G109" s="98"/>
      <c r="H109" s="118"/>
      <c r="I109" s="120"/>
      <c r="J109" s="98"/>
      <c r="K109" s="98"/>
      <c r="L109" s="98"/>
      <c r="M109" s="98"/>
      <c r="R109" s="27"/>
      <c r="S109" s="36"/>
      <c r="T109" s="40"/>
      <c r="W109" s="3"/>
      <c r="X109" s="40"/>
      <c r="Y109" s="41"/>
      <c r="AA109" s="98"/>
      <c r="AF109" s="98"/>
    </row>
    <row r="110" spans="1:36" ht="29">
      <c r="A110" s="10" t="s">
        <v>25</v>
      </c>
      <c r="B110" s="11"/>
      <c r="C110" s="10"/>
      <c r="D110" s="10"/>
      <c r="E110" s="254" t="s">
        <v>26</v>
      </c>
      <c r="F110" s="129" t="str">
        <f>IFERROR(IF(NOT(ISERROR(MATCH(B109,{"ABER"},0))),INDEX(ABER_Tilskudsprocent_liste[#All],MATCH(B110,ABER_Tilskudsprocent_liste[[#All],[Typer af projekter og aktiviteter/ virksomhedsstørrelse]],0),MATCH(AA112,ABER_Tilskudsprocent_liste[#Headers],0)),IF(NOT(ISERROR(MATCH(B109,{"GBER"},0))),INDEX(GEBER_Tilskudsprocent_liste[#All],MATCH(B110,GEBER_Tilskudsprocent_liste[[#All],[Typer af projekter og aktiviteter/ virksomhedsstørrelse]],0),MATCH(AA112,GEBER_Tilskudsprocent_liste[#Headers],0)),IF(NOT(ISERROR(MATCH(B109,{"FIBER"},0))),INDEX(FIBER_Tilskudsprocent_liste[#All],MATCH(B110,FIBER_Tilskudsprocent_liste[[#All],[Typer af projekter og aktiviteter/ virksomhedsstørrelse]],0),MATCH(AA112,FIBER_Tilskudsprocent_liste[#Headers],0)),""))),"")</f>
        <v/>
      </c>
      <c r="G110" s="128" t="s">
        <v>150</v>
      </c>
      <c r="H110" s="144" t="s">
        <v>155</v>
      </c>
      <c r="I110" s="145"/>
      <c r="J110" s="146" t="s">
        <v>158</v>
      </c>
      <c r="K110" s="146"/>
      <c r="L110" s="98"/>
      <c r="M110" s="98"/>
      <c r="R110" s="28"/>
      <c r="S110" s="37"/>
      <c r="T110" s="40"/>
      <c r="W110" s="3"/>
      <c r="X110" s="100"/>
      <c r="AB110" s="40"/>
      <c r="AF110" s="98"/>
    </row>
    <row r="111" spans="1:36" ht="14.5">
      <c r="A111" s="9"/>
      <c r="B111" s="10"/>
      <c r="C111" s="10"/>
      <c r="D111" s="10"/>
      <c r="E111" s="254"/>
      <c r="F111" s="150" t="str">
        <f>IFERROR(IF(NOT(ISERROR(MATCH(B109,{"ABER"},0))),INDEX(ABER_Tilskudsprocent_liste[#All],MATCH(B110,ABER_Tilskudsprocent_liste[[#All],[Typer af projekter og aktiviteter/ virksomhedsstørrelse]],0),MATCH(AA112,ABER_Tilskudsprocent_liste[#Headers],0)),IF(NOT(ISERROR(MATCH(B109,{"GBER"},0))),INDEX(GEBER_Tilskudsprocent_liste[#All],MATCH(B110,GEBER_Tilskudsprocent_liste[[#All],[Typer af projekter og aktiviteter/ virksomhedsstørrelse]],0),MATCH(AA112,GEBER_Tilskudsprocent_liste[#Headers],0)),IF(NOT(ISERROR(MATCH(B109,{"FIBER"},0))),INDEX(FIBER_Tilskudsprocent_liste[#All],MATCH(B110,FIBER_Tilskudsprocent_liste[[#All],[Typer af projekter og aktiviteter/ virksomhedsstørrelse]],0),MATCH(AA112,FIBER_Tilskudsprocent_liste[#Headers],0)),""))),"")</f>
        <v/>
      </c>
      <c r="G111" s="147"/>
      <c r="H111" s="146" t="str">
        <f>IFERROR(IF(E122*(1-F111)-C123&lt;0,F111-((E122*F111+C123)-E122)/E122,""),"")</f>
        <v/>
      </c>
      <c r="I111" s="146" t="str">
        <f>IFERROR(IF(D123&lt;&gt;0,IF(D123=E122,0,IF(C123&gt;0,(F111-D123/E122)-H111,"HA")),IF(E122*(1-F111)-C123&lt;0,((F111-((E122*F111+C123+D123)-E122)/E122)),"")),"")</f>
        <v/>
      </c>
      <c r="J111" s="148" t="e">
        <f>I111-H112</f>
        <v>#VALUE!</v>
      </c>
      <c r="K111" s="146"/>
      <c r="L111" s="98"/>
      <c r="M111" s="98"/>
      <c r="R111" s="28"/>
      <c r="S111" s="37"/>
      <c r="T111" s="40"/>
      <c r="U111" s="20" t="s">
        <v>157</v>
      </c>
      <c r="V111" t="s">
        <v>156</v>
      </c>
      <c r="W111" s="98" t="s">
        <v>154</v>
      </c>
      <c r="X111" s="98" t="s">
        <v>153</v>
      </c>
      <c r="Y111" s="98" t="s">
        <v>132</v>
      </c>
      <c r="AA111" s="21" t="s">
        <v>129</v>
      </c>
      <c r="AB111" s="25" t="s">
        <v>127</v>
      </c>
      <c r="AC111"/>
    </row>
    <row r="112" spans="1:36" ht="14.5" thickBot="1">
      <c r="A112" s="17"/>
      <c r="B112" s="7" t="s">
        <v>70</v>
      </c>
      <c r="C112" s="7" t="s">
        <v>145</v>
      </c>
      <c r="D112" s="7" t="s">
        <v>151</v>
      </c>
      <c r="E112" s="255" t="s">
        <v>0</v>
      </c>
      <c r="F112" s="8" t="s">
        <v>9</v>
      </c>
      <c r="G112" s="121"/>
      <c r="H112" s="149" t="e">
        <f>(F111-D123/E122)</f>
        <v>#VALUE!</v>
      </c>
      <c r="I112" s="147"/>
      <c r="J112" s="121"/>
      <c r="K112" s="147"/>
      <c r="L112" s="121"/>
      <c r="M112" s="121"/>
      <c r="N112" s="2"/>
      <c r="O112" s="2"/>
      <c r="P112" s="103"/>
      <c r="Q112" s="21"/>
      <c r="R112" s="38"/>
      <c r="S112" s="20"/>
      <c r="T112" s="20"/>
      <c r="U112"/>
      <c r="V112" s="3"/>
      <c r="W112" s="98"/>
      <c r="X112" s="98"/>
      <c r="Z112" s="40"/>
      <c r="AA112" s="19" t="str">
        <f>CONCATENATE(F108," - ",AB112)</f>
        <v xml:space="preserve"> - Projektform skal vælges ved hovedansøger</v>
      </c>
      <c r="AB112" t="str">
        <f>F109</f>
        <v>Projektform skal vælges ved hovedansøger</v>
      </c>
      <c r="AC112"/>
    </row>
    <row r="113" spans="1:36" ht="15" customHeight="1">
      <c r="A113" s="3" t="s">
        <v>67</v>
      </c>
      <c r="B113" s="110">
        <f>IFERROR(IF(E113=0,0,Y113),0)</f>
        <v>0</v>
      </c>
      <c r="C113" s="110">
        <f t="shared" ref="C113:C119" si="18">IFERROR(E113-B113,0)</f>
        <v>0</v>
      </c>
      <c r="D113" s="110"/>
      <c r="E113" s="241">
        <v>0</v>
      </c>
      <c r="F113" s="12"/>
      <c r="G113" s="528" t="s">
        <v>192</v>
      </c>
      <c r="H113" s="529"/>
      <c r="I113" s="529"/>
      <c r="J113" s="529"/>
      <c r="K113" s="529"/>
      <c r="L113" s="529"/>
      <c r="M113" s="529"/>
      <c r="N113" s="529"/>
      <c r="O113" s="530"/>
      <c r="P113" s="104"/>
      <c r="Q113" s="24"/>
      <c r="R113" s="35"/>
      <c r="S113" s="20"/>
      <c r="T113" s="20"/>
      <c r="U113" s="20" t="e">
        <f>((F111-((E122*F111+C123)-E122)/E122))*E113</f>
        <v>#VALUE!</v>
      </c>
      <c r="V113" t="e">
        <f>H112*E113</f>
        <v>#VALUE!</v>
      </c>
      <c r="W113" s="3">
        <f>IFERROR(IF(E113=0,0,E113*H111),0)</f>
        <v>0</v>
      </c>
      <c r="X113" s="98">
        <f>IF(E113=0,0,E113*F110)</f>
        <v>0</v>
      </c>
      <c r="Y113" s="98">
        <f>IF(NOT(ISERROR(MATCH("Selvfinansieret",B$109,0))),0,IF(OR(NOT(ISERROR(MATCH("Ej statsstøtte",B$109,0))),NOT(ISERROR(MATCH(B$109,AI$119:AI$121,0)))),E113,IF(AND(D$123=0,C$123=0),X113,IF(AND(D$123&gt;0,C$123=0),V113,IF(AND(D$123&gt;0,C$123&gt;0,V113=0),0,IF(AND(W113&lt;&gt;0,W113&lt;V113),W113,V113))))))</f>
        <v>0</v>
      </c>
      <c r="AA113" s="19"/>
      <c r="AB113" s="20"/>
      <c r="AC113"/>
      <c r="AE113" s="537" t="s">
        <v>128</v>
      </c>
      <c r="AF113" s="537"/>
      <c r="AG113" s="537"/>
    </row>
    <row r="114" spans="1:36" ht="15" customHeight="1">
      <c r="A114" s="3" t="s">
        <v>3</v>
      </c>
      <c r="B114" s="110">
        <f t="shared" ref="B114:B119" si="19">IFERROR(IF(E114=0,0,Y114),0)</f>
        <v>0</v>
      </c>
      <c r="C114" s="110">
        <f t="shared" si="18"/>
        <v>0</v>
      </c>
      <c r="D114" s="110"/>
      <c r="E114" s="241">
        <v>0</v>
      </c>
      <c r="F114" s="46"/>
      <c r="G114" s="531"/>
      <c r="H114" s="532"/>
      <c r="I114" s="532"/>
      <c r="J114" s="532"/>
      <c r="K114" s="532"/>
      <c r="L114" s="532"/>
      <c r="M114" s="532"/>
      <c r="N114" s="532"/>
      <c r="O114" s="533"/>
      <c r="P114" s="104"/>
      <c r="Q114" s="35"/>
      <c r="R114" s="39"/>
      <c r="S114" s="22"/>
      <c r="T114" s="20"/>
      <c r="U114" s="20" t="e">
        <f>((F111-((E122*F111+C123+D123)-E122)/E122))*E114</f>
        <v>#VALUE!</v>
      </c>
      <c r="V114" t="e">
        <f>H112*E114</f>
        <v>#VALUE!</v>
      </c>
      <c r="W114" s="3">
        <f>IFERROR(IF(E114=0,0,E114*H111),0)</f>
        <v>0</v>
      </c>
      <c r="X114" s="98">
        <f>IF(E114=0,0,E114*F110)</f>
        <v>0</v>
      </c>
      <c r="Y114" s="98">
        <f t="shared" ref="Y114:Y121" si="20">IF(NOT(ISERROR(MATCH("Selvfinansieret",B$109,0))),0,IF(OR(NOT(ISERROR(MATCH("Ej statsstøtte",B$109,0))),NOT(ISERROR(MATCH(B$109,AI$119:AI$121,0)))),E114,IF(AND(D$123=0,C$123=0),X114,IF(AND(D$123&gt;0,C$123=0),V114,IF(AND(D$123&gt;0,C$123&gt;0,V114=0),0,IF(AND(W114&lt;&gt;0,W114&lt;V114),W114,V114))))))</f>
        <v>0</v>
      </c>
      <c r="AA114" s="19"/>
      <c r="AB114" s="20"/>
      <c r="AC114"/>
    </row>
    <row r="115" spans="1:36" ht="15" customHeight="1">
      <c r="A115" s="3" t="s">
        <v>69</v>
      </c>
      <c r="B115" s="110">
        <f t="shared" si="19"/>
        <v>0</v>
      </c>
      <c r="C115" s="110">
        <f t="shared" si="18"/>
        <v>0</v>
      </c>
      <c r="D115" s="110"/>
      <c r="E115" s="241">
        <v>0</v>
      </c>
      <c r="F115" s="46"/>
      <c r="G115" s="531"/>
      <c r="H115" s="532"/>
      <c r="I115" s="532"/>
      <c r="J115" s="532"/>
      <c r="K115" s="532"/>
      <c r="L115" s="532"/>
      <c r="M115" s="532"/>
      <c r="N115" s="532"/>
      <c r="O115" s="533"/>
      <c r="P115" s="104"/>
      <c r="Q115" s="35"/>
      <c r="R115" s="39"/>
      <c r="S115" s="22"/>
      <c r="T115" s="20"/>
      <c r="U115" s="20" t="e">
        <f>((F111-((E122*F111+C123+D123)-E122)/E122))*E115</f>
        <v>#VALUE!</v>
      </c>
      <c r="V115" t="e">
        <f>H112*E115</f>
        <v>#VALUE!</v>
      </c>
      <c r="W115" s="3">
        <f>IFERROR(IF(E115=0,0,E115*H111),0)</f>
        <v>0</v>
      </c>
      <c r="X115" s="98">
        <f>IF(E115=0,0,E115*F110)</f>
        <v>0</v>
      </c>
      <c r="Y115" s="98">
        <f t="shared" si="20"/>
        <v>0</v>
      </c>
      <c r="AA115" s="19"/>
      <c r="AB115" s="20"/>
      <c r="AC115"/>
      <c r="AD115" s="29" t="s">
        <v>147</v>
      </c>
      <c r="AE115" s="29" t="s">
        <v>115</v>
      </c>
      <c r="AF115" s="29" t="s">
        <v>136</v>
      </c>
      <c r="AG115" s="29" t="s">
        <v>116</v>
      </c>
      <c r="AH115" s="29" t="s">
        <v>134</v>
      </c>
      <c r="AI115" s="29" t="s">
        <v>138</v>
      </c>
      <c r="AJ115" s="29" t="s">
        <v>148</v>
      </c>
    </row>
    <row r="116" spans="1:36" ht="15" customHeight="1">
      <c r="A116" s="3" t="s">
        <v>34</v>
      </c>
      <c r="B116" s="110">
        <f t="shared" si="19"/>
        <v>0</v>
      </c>
      <c r="C116" s="110">
        <f t="shared" si="18"/>
        <v>0</v>
      </c>
      <c r="D116" s="110"/>
      <c r="E116" s="241">
        <v>0</v>
      </c>
      <c r="F116" s="46"/>
      <c r="G116" s="531"/>
      <c r="H116" s="532"/>
      <c r="I116" s="532"/>
      <c r="J116" s="532"/>
      <c r="K116" s="532"/>
      <c r="L116" s="532"/>
      <c r="M116" s="532"/>
      <c r="N116" s="532"/>
      <c r="O116" s="533"/>
      <c r="P116" s="105"/>
      <c r="Q116" s="35"/>
      <c r="R116" s="39"/>
      <c r="S116" s="22"/>
      <c r="T116" s="20"/>
      <c r="U116" s="20" t="e">
        <f>((F111-((E122*F111+C123+D123)-E122)/E122))*E116</f>
        <v>#VALUE!</v>
      </c>
      <c r="V116" t="e">
        <f>H112*E116</f>
        <v>#VALUE!</v>
      </c>
      <c r="W116" s="3">
        <f>IFERROR(IF(E116=0,0,E116*H111),0)</f>
        <v>0</v>
      </c>
      <c r="X116" s="98">
        <f>IF(E116=0,0,E116*F110)</f>
        <v>0</v>
      </c>
      <c r="Y116" s="98">
        <f t="shared" si="20"/>
        <v>0</v>
      </c>
      <c r="AA116" t="s">
        <v>130</v>
      </c>
      <c r="AB116" t="s">
        <v>125</v>
      </c>
      <c r="AC116"/>
      <c r="AD116" t="s">
        <v>109</v>
      </c>
      <c r="AE116" t="s">
        <v>109</v>
      </c>
      <c r="AF116" t="s">
        <v>117</v>
      </c>
      <c r="AG116" s="95" t="s">
        <v>124</v>
      </c>
      <c r="AH116" s="98" t="str">
        <f>IF(NOT(ISERROR(MATCH("Selvfinansieret",B109,0))),"",IF(NOT(ISERROR(MATCH(B109,{"ABER"},0))),AE116,IF(NOT(ISERROR(MATCH(B109,{"GBER"},0))),AF116,IF(NOT(ISERROR(MATCH(B109,{"FIBER"},0))),AG116,IF(NOT(ISERROR(MATCH(B109,{"Ej statsstøtte"},0))),AD116,"")))))</f>
        <v/>
      </c>
      <c r="AI116" s="96" t="s">
        <v>115</v>
      </c>
    </row>
    <row r="117" spans="1:36" ht="15" customHeight="1">
      <c r="A117" s="3" t="s">
        <v>2</v>
      </c>
      <c r="B117" s="110">
        <f t="shared" si="19"/>
        <v>0</v>
      </c>
      <c r="C117" s="110">
        <f t="shared" si="18"/>
        <v>0</v>
      </c>
      <c r="D117" s="110"/>
      <c r="E117" s="241">
        <v>0</v>
      </c>
      <c r="F117" s="46"/>
      <c r="G117" s="531"/>
      <c r="H117" s="532"/>
      <c r="I117" s="532"/>
      <c r="J117" s="532"/>
      <c r="K117" s="532"/>
      <c r="L117" s="532"/>
      <c r="M117" s="532"/>
      <c r="N117" s="532"/>
      <c r="O117" s="533"/>
      <c r="P117" s="105"/>
      <c r="Q117" s="35"/>
      <c r="R117" s="39"/>
      <c r="S117" s="22"/>
      <c r="T117" s="20"/>
      <c r="U117" s="20" t="e">
        <f>((F111-((E122*F111+C123+D123)-E122)/E122))*E117</f>
        <v>#VALUE!</v>
      </c>
      <c r="V117" t="e">
        <f>H112*E117</f>
        <v>#VALUE!</v>
      </c>
      <c r="W117" s="3">
        <f>IFERROR(IF(E117=0,0,E117*H111),0)</f>
        <v>0</v>
      </c>
      <c r="X117" s="98">
        <f>IF(E117=0,0,E117*F110)</f>
        <v>0</v>
      </c>
      <c r="Y117" s="98">
        <f t="shared" si="20"/>
        <v>0</v>
      </c>
      <c r="AA117" t="s">
        <v>56</v>
      </c>
      <c r="AB117" t="s">
        <v>126</v>
      </c>
      <c r="AC117"/>
      <c r="AD117" t="s">
        <v>110</v>
      </c>
      <c r="AE117" t="s">
        <v>110</v>
      </c>
      <c r="AF117" t="s">
        <v>118</v>
      </c>
      <c r="AG117" s="95" t="s">
        <v>111</v>
      </c>
      <c r="AH117" s="98" t="str">
        <f>IF(NOT(ISERROR(MATCH("Selvfinansieret",B109,0))),"",IF(NOT(ISERROR(MATCH(B109,{"ABER"},0))),AE117,IF(NOT(ISERROR(MATCH(B109,{"GBER"},0))),AF117,IF(NOT(ISERROR(MATCH(B109,{"FIBER"},0))),AG117,IF(NOT(ISERROR(MATCH(B109,{"Ej statsstøtte"},0))),AD117,"")))))</f>
        <v/>
      </c>
      <c r="AI117" s="97" t="s">
        <v>136</v>
      </c>
    </row>
    <row r="118" spans="1:36" ht="15" customHeight="1">
      <c r="A118" s="3" t="s">
        <v>10</v>
      </c>
      <c r="B118" s="110">
        <f t="shared" si="19"/>
        <v>0</v>
      </c>
      <c r="C118" s="110">
        <f t="shared" si="18"/>
        <v>0</v>
      </c>
      <c r="D118" s="110"/>
      <c r="E118" s="241">
        <v>0</v>
      </c>
      <c r="F118" s="46"/>
      <c r="G118" s="531"/>
      <c r="H118" s="532"/>
      <c r="I118" s="532"/>
      <c r="J118" s="532"/>
      <c r="K118" s="532"/>
      <c r="L118" s="532"/>
      <c r="M118" s="532"/>
      <c r="N118" s="532"/>
      <c r="O118" s="533"/>
      <c r="P118" s="104"/>
      <c r="Q118" s="35"/>
      <c r="R118" s="39"/>
      <c r="S118" s="22"/>
      <c r="T118" s="20"/>
      <c r="U118" s="20" t="e">
        <f>((F111-((E122*F111+C123+D123)-E122)/E122))*E118</f>
        <v>#VALUE!</v>
      </c>
      <c r="V118" t="e">
        <f>H112*E118</f>
        <v>#VALUE!</v>
      </c>
      <c r="W118" s="3">
        <f>IFERROR(IF(E118=0,0,E118*H111),0)</f>
        <v>0</v>
      </c>
      <c r="X118" s="98">
        <f>IF(E118=0,0,E118*F110)</f>
        <v>0</v>
      </c>
      <c r="Y118" s="98">
        <f t="shared" si="20"/>
        <v>0</v>
      </c>
      <c r="Z118" s="98"/>
      <c r="AA118" t="s">
        <v>131</v>
      </c>
      <c r="AB118"/>
      <c r="AC118"/>
      <c r="AD118" t="s">
        <v>111</v>
      </c>
      <c r="AE118" t="s">
        <v>111</v>
      </c>
      <c r="AF118" t="s">
        <v>119</v>
      </c>
      <c r="AG118" s="137" t="s">
        <v>137</v>
      </c>
      <c r="AH118" s="98" t="str">
        <f>IF(NOT(ISERROR(MATCH("Selvfinansieret",B109,0))),"",IF(NOT(ISERROR(MATCH(B109,{"ABER"},0))),AE118,IF(NOT(ISERROR(MATCH(B109,{"GBER"},0))),AF118,IF(NOT(ISERROR(MATCH(B109,{"FIBER"},0))),AG118,IF(NOT(ISERROR(MATCH(B109,{"Ej statsstøtte"},0))),AD118,"")))))</f>
        <v/>
      </c>
      <c r="AI118" s="97" t="s">
        <v>116</v>
      </c>
    </row>
    <row r="119" spans="1:36" ht="15.75" customHeight="1" thickBot="1">
      <c r="A119" s="6" t="s">
        <v>68</v>
      </c>
      <c r="B119" s="110">
        <f t="shared" si="19"/>
        <v>0</v>
      </c>
      <c r="C119" s="110">
        <f t="shared" si="18"/>
        <v>0</v>
      </c>
      <c r="D119" s="110"/>
      <c r="E119" s="242">
        <v>0</v>
      </c>
      <c r="F119" s="46"/>
      <c r="G119" s="531"/>
      <c r="H119" s="532"/>
      <c r="I119" s="532"/>
      <c r="J119" s="532"/>
      <c r="K119" s="532"/>
      <c r="L119" s="532"/>
      <c r="M119" s="532"/>
      <c r="N119" s="532"/>
      <c r="O119" s="533"/>
      <c r="P119" s="104"/>
      <c r="Q119" s="35"/>
      <c r="R119" s="39"/>
      <c r="S119" s="22"/>
      <c r="T119" s="20"/>
      <c r="U119" s="20" t="e">
        <f>((F111-((E122*F111+C123+D123)-E122)/E122))*E119</f>
        <v>#VALUE!</v>
      </c>
      <c r="V119" t="e">
        <f>H112*E119</f>
        <v>#VALUE!</v>
      </c>
      <c r="W119" s="3">
        <f>IFERROR(IF(E119=0,0,E119*H111),0)</f>
        <v>0</v>
      </c>
      <c r="X119" s="98">
        <f>IF(E119=0,0,E119*F110)</f>
        <v>0</v>
      </c>
      <c r="Y119" s="98">
        <f t="shared" si="20"/>
        <v>0</v>
      </c>
      <c r="Z119" s="98"/>
      <c r="AA119" t="s">
        <v>72</v>
      </c>
      <c r="AB119"/>
      <c r="AC119"/>
      <c r="AD119" t="s">
        <v>112</v>
      </c>
      <c r="AE119" t="s">
        <v>112</v>
      </c>
      <c r="AF119" t="s">
        <v>120</v>
      </c>
      <c r="AG119" s="41" t="str">
        <f>""</f>
        <v/>
      </c>
      <c r="AH119" s="98" t="str">
        <f>IF(NOT(ISERROR(MATCH("Selvfinansieret",B109,0))),"",IF(NOT(ISERROR(MATCH(B109,{"ABER"},0))),AE119,IF(NOT(ISERROR(MATCH(B109,{"GBER"},0))),AF119,IF(NOT(ISERROR(MATCH(B109,{"FIBER"},0))),AG119,IF(NOT(ISERROR(MATCH(B109,{"Ej statsstøtte"},0))),AD119,"")))))</f>
        <v/>
      </c>
      <c r="AI119" s="40" t="s">
        <v>85</v>
      </c>
    </row>
    <row r="120" spans="1:36" ht="15" customHeight="1">
      <c r="A120" s="49" t="s">
        <v>21</v>
      </c>
      <c r="B120" s="114">
        <f>SUM(B113+B114+B115+B116-B117-B118+B119)</f>
        <v>0</v>
      </c>
      <c r="C120" s="111">
        <f>SUM(C113+C114+C115+C116-C117-C118+C119)</f>
        <v>0</v>
      </c>
      <c r="D120" s="111"/>
      <c r="E120" s="245">
        <f>SUM(B120:C120)</f>
        <v>0</v>
      </c>
      <c r="F120" s="48"/>
      <c r="G120" s="531"/>
      <c r="H120" s="532"/>
      <c r="I120" s="532"/>
      <c r="J120" s="532"/>
      <c r="K120" s="532"/>
      <c r="L120" s="532"/>
      <c r="M120" s="532"/>
      <c r="N120" s="532"/>
      <c r="O120" s="533"/>
      <c r="P120" s="23"/>
      <c r="R120"/>
      <c r="S120"/>
      <c r="T120"/>
      <c r="U120" s="20" t="e">
        <f>((F111-((E122*F111+C123+D123)-E122)/E122))*E120</f>
        <v>#VALUE!</v>
      </c>
      <c r="V120" t="e">
        <f>H112*E120</f>
        <v>#VALUE!</v>
      </c>
      <c r="W120" s="3">
        <f>IFERROR(IF(E120=0,0,E120*H111),0)</f>
        <v>0</v>
      </c>
      <c r="X120" s="98">
        <f>IF(E120=0,0,E120*F110)</f>
        <v>0</v>
      </c>
      <c r="Y120" s="98">
        <f t="shared" si="20"/>
        <v>0</v>
      </c>
      <c r="Z120" s="98"/>
      <c r="AA120" t="s">
        <v>146</v>
      </c>
      <c r="AB120"/>
      <c r="AC120"/>
      <c r="AD120" t="s">
        <v>122</v>
      </c>
      <c r="AE120" t="s">
        <v>113</v>
      </c>
      <c r="AF120" t="s">
        <v>121</v>
      </c>
      <c r="AG120" s="41" t="str">
        <f>""</f>
        <v/>
      </c>
      <c r="AH120" s="98" t="str">
        <f>IF(NOT(ISERROR(MATCH("Selvfinansieret",B109,0))),"",IF(NOT(ISERROR(MATCH(B109,{"ABER"},0))),AE120,IF(NOT(ISERROR(MATCH(B109,{"GBER"},0))),AF120,IF(NOT(ISERROR(MATCH(B109,{"FIBER"},0))),AG120,IF(NOT(ISERROR(MATCH(B109,{"Ej statsstøtte"},0))),AD120,"")))))</f>
        <v/>
      </c>
      <c r="AI120" s="40" t="s">
        <v>86</v>
      </c>
    </row>
    <row r="121" spans="1:36" ht="15.75" customHeight="1" thickBot="1">
      <c r="A121" s="13" t="s">
        <v>1</v>
      </c>
      <c r="B121" s="112">
        <f>IFERROR(IF(E121=0,0,Y121),0)</f>
        <v>0</v>
      </c>
      <c r="C121" s="110">
        <f>IFERROR(E121-B121,0)</f>
        <v>0</v>
      </c>
      <c r="D121" s="110"/>
      <c r="E121" s="242">
        <v>0</v>
      </c>
      <c r="F121" s="47"/>
      <c r="G121" s="531"/>
      <c r="H121" s="532"/>
      <c r="I121" s="532"/>
      <c r="J121" s="532"/>
      <c r="K121" s="532"/>
      <c r="L121" s="532"/>
      <c r="M121" s="532"/>
      <c r="N121" s="532"/>
      <c r="O121" s="533"/>
      <c r="P121" s="104"/>
      <c r="R121"/>
      <c r="S121"/>
      <c r="T121"/>
      <c r="U121" s="20" t="e">
        <f>((F111-((E122*F111+C123+D123)-E122)/E122))*E121</f>
        <v>#VALUE!</v>
      </c>
      <c r="V121" t="e">
        <f>H112*E121</f>
        <v>#VALUE!</v>
      </c>
      <c r="W121" s="3">
        <f>IFERROR(IF(E121=0,0,E121*H111),0)</f>
        <v>0</v>
      </c>
      <c r="X121" s="98">
        <f>IF(E121=0,0,E121*F110)</f>
        <v>0</v>
      </c>
      <c r="Y121" s="98">
        <f t="shared" si="20"/>
        <v>0</v>
      </c>
      <c r="Z121" s="98"/>
      <c r="AA121" s="19"/>
      <c r="AB121" s="20"/>
      <c r="AC121"/>
      <c r="AD121" t="s">
        <v>113</v>
      </c>
      <c r="AE121" t="s">
        <v>114</v>
      </c>
      <c r="AF121" t="s">
        <v>122</v>
      </c>
      <c r="AG121" s="41" t="str">
        <f>""</f>
        <v/>
      </c>
      <c r="AH121" s="98" t="str">
        <f>IF(NOT(ISERROR(MATCH("Selvfinansieret",B109,0))),"",IF(NOT(ISERROR(MATCH(B109,{"ABER"},0))),AE121,IF(NOT(ISERROR(MATCH(B109,{"GBER"},0))),AF121,IF(NOT(ISERROR(MATCH(B109,{"FIBER"},0))),AG121,IF(NOT(ISERROR(MATCH(B109,{"Ej statsstøtte"},0))),AD121,"")))))</f>
        <v/>
      </c>
      <c r="AI121" s="40" t="s">
        <v>87</v>
      </c>
    </row>
    <row r="122" spans="1:36" ht="15.75" customHeight="1" thickBot="1">
      <c r="A122" s="81" t="s">
        <v>0</v>
      </c>
      <c r="B122" s="143">
        <f>IF(B120+B121&lt;=0,0,B120+B121)</f>
        <v>0</v>
      </c>
      <c r="C122" s="143">
        <f>IF(C120+C121-C123&lt;=0,0,C120+C121-C123)</f>
        <v>0</v>
      </c>
      <c r="D122" s="159"/>
      <c r="E122" s="246">
        <f>SUM(E113+E114+E115+E116-E117-E118+E119)+E121</f>
        <v>0</v>
      </c>
      <c r="F122" s="222"/>
      <c r="G122" s="534"/>
      <c r="H122" s="535"/>
      <c r="I122" s="535"/>
      <c r="J122" s="535"/>
      <c r="K122" s="535"/>
      <c r="L122" s="535"/>
      <c r="M122" s="535"/>
      <c r="N122" s="535"/>
      <c r="O122" s="536"/>
      <c r="P122" s="23"/>
      <c r="R122"/>
      <c r="S122"/>
      <c r="T122"/>
      <c r="U122" s="20" t="e">
        <f>((F111-((E122*F111+C123+D123)-E122)/E122))*E122</f>
        <v>#VALUE!</v>
      </c>
      <c r="V122" t="e">
        <f>H112*E122</f>
        <v>#VALUE!</v>
      </c>
      <c r="W122" s="3">
        <f>IFERROR(IF(E122=0,0,E122*H111),0)</f>
        <v>0</v>
      </c>
      <c r="Y122" s="98">
        <f t="shared" ref="Y122" si="21">IF(NOT(ISERROR(MATCH("Selvfinansieret",B$109,0))),0,IF(OR(NOT(ISERROR(MATCH("Ej statsstøtte",B$109,0))),NOT(ISERROR(MATCH(B$109,AI$119:AI$121,0)))),E122,IF(AND(D132=0,C132=0),X122,IF(AND(D132&gt;0,C132=0),V122,IF(AND(D132&gt;0,C132&gt;0,V122=0),0,IF(AND(W122&lt;&gt;0,W122&lt;V122),W122,V122))))))</f>
        <v>0</v>
      </c>
      <c r="Z122" s="98"/>
      <c r="AA122" s="96"/>
      <c r="AB122" s="96"/>
      <c r="AC122"/>
      <c r="AD122" t="s">
        <v>114</v>
      </c>
      <c r="AE122" s="41" t="str">
        <f>""</f>
        <v/>
      </c>
      <c r="AF122" t="s">
        <v>111</v>
      </c>
      <c r="AG122" s="41" t="str">
        <f>""</f>
        <v/>
      </c>
      <c r="AH122" s="98" t="str">
        <f>IF(NOT(ISERROR(MATCH("Selvfinansieret",B109,0))),"",IF(NOT(ISERROR(MATCH(B109,{"ABER"},0))),AE122,IF(NOT(ISERROR(MATCH(B109,{"GBER"},0))),AF122,IF(NOT(ISERROR(MATCH(B109,{"FIBER"},0))),AG122,IF(NOT(ISERROR(MATCH(B109,{"Ej statsstøtte"},0))),AD122,"")))))</f>
        <v/>
      </c>
      <c r="AI122" s="20" t="s">
        <v>135</v>
      </c>
    </row>
    <row r="123" spans="1:36" s="4" customFormat="1">
      <c r="A123" s="83" t="s">
        <v>101</v>
      </c>
      <c r="B123" s="142">
        <f>B122</f>
        <v>0</v>
      </c>
      <c r="C123" s="163"/>
      <c r="D123" s="161"/>
      <c r="E123" s="247">
        <f>SUM(B113+B114+B115+B116-B117-B118+B119)</f>
        <v>0</v>
      </c>
      <c r="F123" s="101"/>
      <c r="G123" s="80"/>
      <c r="H123" s="80"/>
      <c r="I123" s="80"/>
      <c r="J123" s="80"/>
      <c r="K123" s="80"/>
      <c r="L123" s="80"/>
      <c r="M123" s="80"/>
      <c r="N123" s="80"/>
      <c r="O123" s="80"/>
      <c r="P123" s="23"/>
      <c r="Q123"/>
      <c r="R123"/>
      <c r="S123"/>
      <c r="T123"/>
      <c r="U123"/>
      <c r="V123"/>
      <c r="W123"/>
      <c r="X123"/>
      <c r="Y123" s="98"/>
      <c r="Z123" s="98"/>
      <c r="AA123" s="35"/>
      <c r="AB123" s="97"/>
      <c r="AC123" s="20"/>
      <c r="AD123" t="s">
        <v>124</v>
      </c>
      <c r="AE123" s="3" t="str">
        <f>""</f>
        <v/>
      </c>
      <c r="AF123" s="41" t="s">
        <v>123</v>
      </c>
      <c r="AG123" s="41" t="str">
        <f>""</f>
        <v/>
      </c>
      <c r="AH123" s="98" t="str">
        <f>IF(NOT(ISERROR(MATCH("Selvfinansieret",B109,0))),"",IF(NOT(ISERROR(MATCH(B109,{"ABER"},0))),AE123,IF(NOT(ISERROR(MATCH(B109,{"GBER"},0))),AF123,IF(NOT(ISERROR(MATCH(B109,{"FIBER"},0))),AG123,IF(NOT(ISERROR(MATCH(B109,{"Ej statsstøtte"},0))),AD123,"")))))</f>
        <v/>
      </c>
      <c r="AI123" t="s">
        <v>149</v>
      </c>
      <c r="AJ123" s="3"/>
    </row>
    <row r="124" spans="1:36" s="4" customFormat="1">
      <c r="A124" s="122"/>
      <c r="B124" s="123"/>
      <c r="C124" s="123"/>
      <c r="D124" s="123"/>
      <c r="E124" s="248"/>
      <c r="F124" s="79"/>
      <c r="G124" s="80"/>
      <c r="H124" s="80"/>
      <c r="I124" s="80"/>
      <c r="J124" s="80"/>
      <c r="K124" s="80"/>
      <c r="L124" s="80"/>
      <c r="M124" s="80"/>
      <c r="N124" s="80"/>
      <c r="O124" s="80"/>
      <c r="P124" s="23"/>
      <c r="Q124"/>
      <c r="R124"/>
      <c r="S124"/>
      <c r="T124"/>
      <c r="U124"/>
      <c r="V124"/>
      <c r="W124"/>
      <c r="X124"/>
      <c r="Y124" s="98"/>
      <c r="Z124" s="98"/>
      <c r="AA124" s="98"/>
      <c r="AD124" t="s">
        <v>137</v>
      </c>
      <c r="AE124" s="4" t="str">
        <f>""</f>
        <v/>
      </c>
      <c r="AF124" s="4" t="str">
        <f>""</f>
        <v/>
      </c>
      <c r="AG124" s="41" t="str">
        <f>""</f>
        <v/>
      </c>
      <c r="AH124" s="98" t="str">
        <f>IF(NOT(ISERROR(MATCH("Selvfinansieret",B109,0))),"",IF(NOT(ISERROR(MATCH(B109,{"ABER"},0))),AE124,IF(NOT(ISERROR(MATCH(B109,{"GBER"},0))),AF124,IF(NOT(ISERROR(MATCH(B109,{"FIBER"},0))),AG124,IF(NOT(ISERROR(MATCH(B109,{"Ej statsstøtte"},0))),AD124,"")))))</f>
        <v/>
      </c>
    </row>
    <row r="125" spans="1:36" s="4" customFormat="1">
      <c r="A125" s="77"/>
      <c r="B125" s="78"/>
      <c r="C125" s="78"/>
      <c r="D125" s="78"/>
      <c r="E125" s="249" t="s">
        <v>133</v>
      </c>
      <c r="F125" s="107" t="str">
        <f>F110</f>
        <v/>
      </c>
      <c r="G125" s="79"/>
      <c r="H125" s="80"/>
      <c r="I125" s="80"/>
      <c r="J125" s="80"/>
      <c r="K125" s="80"/>
      <c r="L125" s="80"/>
      <c r="M125" s="80"/>
      <c r="N125" s="80"/>
      <c r="O125" s="80"/>
      <c r="P125" s="80"/>
      <c r="Q125" s="23"/>
      <c r="R125"/>
      <c r="S125"/>
      <c r="T125"/>
      <c r="U125"/>
      <c r="V125"/>
      <c r="W125"/>
      <c r="X125"/>
      <c r="Y125"/>
      <c r="Z125" s="98"/>
      <c r="AA125" s="3"/>
      <c r="AB125" s="3"/>
      <c r="AC125" s="3"/>
    </row>
    <row r="126" spans="1:36" s="4" customFormat="1" ht="28">
      <c r="A126" s="77"/>
      <c r="B126" s="78"/>
      <c r="C126" s="78"/>
      <c r="D126" s="78"/>
      <c r="E126" s="250" t="s">
        <v>152</v>
      </c>
      <c r="F126" s="107" t="str">
        <f>IFERROR(B122/E122,"")</f>
        <v/>
      </c>
      <c r="G126" s="79"/>
      <c r="H126" s="80"/>
      <c r="I126" s="80"/>
      <c r="J126" s="80"/>
      <c r="K126" s="80"/>
      <c r="L126" s="80"/>
      <c r="M126" s="80"/>
      <c r="N126" s="80"/>
      <c r="O126" s="80"/>
      <c r="P126" s="80"/>
      <c r="Q126" s="23"/>
      <c r="R126"/>
      <c r="S126"/>
      <c r="T126"/>
      <c r="U126"/>
      <c r="V126"/>
      <c r="W126"/>
      <c r="X126"/>
      <c r="Y126"/>
      <c r="Z126" s="98"/>
      <c r="AA126" s="3"/>
      <c r="AB126" s="3"/>
      <c r="AC126" s="3"/>
    </row>
    <row r="127" spans="1:36">
      <c r="A127" s="14"/>
      <c r="B127" s="15"/>
      <c r="C127" s="15"/>
      <c r="D127" s="15"/>
      <c r="E127" s="251" t="s">
        <v>57</v>
      </c>
      <c r="F127" s="50">
        <f>IF(NOT(ISERROR(MATCH("Ej statsstøtte",B109,0))),0,IFERROR(E121/E120,0))</f>
        <v>0</v>
      </c>
      <c r="G127" s="138"/>
      <c r="H127" s="2"/>
      <c r="I127" s="2"/>
      <c r="J127" s="2"/>
      <c r="K127" s="2"/>
      <c r="L127" s="2"/>
      <c r="M127" s="2"/>
      <c r="N127" s="2"/>
      <c r="O127" s="2"/>
      <c r="P127" s="2"/>
      <c r="R127"/>
      <c r="S127"/>
      <c r="T127"/>
      <c r="U127"/>
      <c r="W127"/>
      <c r="Y127"/>
    </row>
    <row r="128" spans="1:36" ht="14.5">
      <c r="A128" s="31" t="s">
        <v>64</v>
      </c>
      <c r="B128" s="32">
        <f>IFERROR(E122/$E$15,0)</f>
        <v>0</v>
      </c>
      <c r="C128" s="15"/>
      <c r="D128" s="15"/>
      <c r="E128" s="252" t="s">
        <v>58</v>
      </c>
      <c r="F128" s="50">
        <f>IFERROR(E121/E113,0)</f>
        <v>0</v>
      </c>
      <c r="H128" s="2"/>
      <c r="I128" s="2"/>
      <c r="J128" s="2"/>
      <c r="K128" s="2"/>
      <c r="L128" s="2"/>
      <c r="M128" s="2"/>
      <c r="N128" s="2"/>
      <c r="O128" s="2"/>
      <c r="P128" s="2"/>
      <c r="R128"/>
      <c r="S128"/>
      <c r="T128"/>
      <c r="U128"/>
      <c r="W128"/>
      <c r="Y128"/>
    </row>
    <row r="129" spans="1:36" ht="14.5">
      <c r="A129" s="30"/>
      <c r="B129" s="33"/>
      <c r="E129" s="252"/>
      <c r="H129" s="2"/>
      <c r="I129" s="2"/>
      <c r="J129" s="2"/>
      <c r="K129" s="2"/>
      <c r="L129" s="2"/>
      <c r="M129" s="2"/>
      <c r="N129" s="2"/>
      <c r="O129" s="2"/>
      <c r="P129" s="2"/>
      <c r="R129"/>
      <c r="S129"/>
      <c r="T129"/>
      <c r="U129"/>
      <c r="W129"/>
      <c r="Y129"/>
      <c r="AD129"/>
    </row>
    <row r="130" spans="1:36" ht="14.5">
      <c r="A130" s="9" t="s">
        <v>24</v>
      </c>
      <c r="B130" s="1"/>
      <c r="C130" s="119" t="s">
        <v>40</v>
      </c>
      <c r="D130" s="119"/>
      <c r="E130" s="253" t="s">
        <v>27</v>
      </c>
      <c r="F130" s="117"/>
      <c r="G130" s="98"/>
      <c r="H130" s="118"/>
      <c r="I130" s="120"/>
      <c r="J130" s="98"/>
      <c r="K130" s="98"/>
      <c r="L130" s="98"/>
      <c r="M130" s="98"/>
      <c r="R130" s="27"/>
      <c r="S130" s="36"/>
      <c r="T130" s="97"/>
      <c r="W130" s="3"/>
      <c r="X130" s="40"/>
      <c r="AA130" s="98" t="str">
        <f>IF(NOT(ISERROR(MATCH("Selvfinansieret",B131,0))),"",IF(NOT(ISERROR(MATCH(B131,{"ABER"},0))),IF(X130=0,"",X130),IF(NOT(ISERROR(MATCH(B131,{"GEBER"},0))),IF(AG145=0,"",AG145),IF(NOT(ISERROR(MATCH(B131,{"FIBER"},0))),IF(Z130=0,"",Z130),""))))</f>
        <v/>
      </c>
      <c r="AF130" s="98"/>
    </row>
    <row r="131" spans="1:36" ht="14.5">
      <c r="A131" s="9" t="s">
        <v>144</v>
      </c>
      <c r="B131" s="11"/>
      <c r="C131" s="119"/>
      <c r="D131" s="119"/>
      <c r="E131" s="253" t="s">
        <v>127</v>
      </c>
      <c r="F131" s="11" t="str">
        <f>IF(ISBLANK($F$19),"Projektform skal vælges ved hovedansøger",$F$19)</f>
        <v>Projektform skal vælges ved hovedansøger</v>
      </c>
      <c r="G131" s="98"/>
      <c r="H131" s="118"/>
      <c r="I131" s="120"/>
      <c r="J131" s="98"/>
      <c r="K131" s="98"/>
      <c r="L131" s="98"/>
      <c r="M131" s="98"/>
      <c r="R131" s="27"/>
      <c r="S131" s="36"/>
      <c r="T131" s="40"/>
      <c r="W131" s="3"/>
      <c r="X131" s="40"/>
      <c r="Y131" s="41"/>
      <c r="AA131" s="98"/>
      <c r="AF131" s="98"/>
    </row>
    <row r="132" spans="1:36" ht="29">
      <c r="A132" s="10" t="s">
        <v>25</v>
      </c>
      <c r="B132" s="11"/>
      <c r="C132" s="10"/>
      <c r="D132" s="10"/>
      <c r="E132" s="254" t="s">
        <v>26</v>
      </c>
      <c r="F132" s="129" t="str">
        <f>IFERROR(IF(NOT(ISERROR(MATCH(B131,{"ABER"},0))),INDEX(ABER_Tilskudsprocent_liste[#All],MATCH(B132,ABER_Tilskudsprocent_liste[[#All],[Typer af projekter og aktiviteter/ virksomhedsstørrelse]],0),MATCH(AA134,ABER_Tilskudsprocent_liste[#Headers],0)),IF(NOT(ISERROR(MATCH(B131,{"GBER"},0))),INDEX(GEBER_Tilskudsprocent_liste[#All],MATCH(B132,GEBER_Tilskudsprocent_liste[[#All],[Typer af projekter og aktiviteter/ virksomhedsstørrelse]],0),MATCH(AA134,GEBER_Tilskudsprocent_liste[#Headers],0)),IF(NOT(ISERROR(MATCH(B131,{"FIBER"},0))),INDEX(FIBER_Tilskudsprocent_liste[#All],MATCH(B132,FIBER_Tilskudsprocent_liste[[#All],[Typer af projekter og aktiviteter/ virksomhedsstørrelse]],0),MATCH(AA134,FIBER_Tilskudsprocent_liste[#Headers],0)),""))),"")</f>
        <v/>
      </c>
      <c r="G132" s="128" t="s">
        <v>150</v>
      </c>
      <c r="H132" s="144" t="s">
        <v>155</v>
      </c>
      <c r="I132" s="145"/>
      <c r="J132" s="146" t="s">
        <v>158</v>
      </c>
      <c r="K132" s="146"/>
      <c r="L132" s="98"/>
      <c r="M132" s="98"/>
      <c r="R132" s="28"/>
      <c r="S132" s="37"/>
      <c r="T132" s="40"/>
      <c r="W132" s="3"/>
      <c r="X132" s="100"/>
      <c r="AB132" s="40"/>
      <c r="AF132" s="98"/>
    </row>
    <row r="133" spans="1:36" ht="14.5">
      <c r="A133" s="9"/>
      <c r="B133" s="10"/>
      <c r="C133" s="10"/>
      <c r="D133" s="10"/>
      <c r="E133" s="254"/>
      <c r="F133" s="150" t="str">
        <f>IFERROR(IF(NOT(ISERROR(MATCH(B131,{"ABER"},0))),INDEX(ABER_Tilskudsprocent_liste[#All],MATCH(B132,ABER_Tilskudsprocent_liste[[#All],[Typer af projekter og aktiviteter/ virksomhedsstørrelse]],0),MATCH(AA134,ABER_Tilskudsprocent_liste[#Headers],0)),IF(NOT(ISERROR(MATCH(B131,{"GBER"},0))),INDEX(GEBER_Tilskudsprocent_liste[#All],MATCH(B132,GEBER_Tilskudsprocent_liste[[#All],[Typer af projekter og aktiviteter/ virksomhedsstørrelse]],0),MATCH(AA134,GEBER_Tilskudsprocent_liste[#Headers],0)),IF(NOT(ISERROR(MATCH(B131,{"FIBER"},0))),INDEX(FIBER_Tilskudsprocent_liste[#All],MATCH(B132,FIBER_Tilskudsprocent_liste[[#All],[Typer af projekter og aktiviteter/ virksomhedsstørrelse]],0),MATCH(AA134,FIBER_Tilskudsprocent_liste[#Headers],0)),""))),"")</f>
        <v/>
      </c>
      <c r="G133" s="147"/>
      <c r="H133" s="146" t="str">
        <f>IFERROR(IF(E144*(1-F133)-C145&lt;0,F133-((E144*F133+C145)-E144)/E144,""),"")</f>
        <v/>
      </c>
      <c r="I133" s="146" t="str">
        <f>IFERROR(IF(D145&lt;&gt;0,IF(D145=E144,0,IF(C145&gt;0,(F133-D145/E144)-H133,"HA")),IF(E144*(1-F133)-C145&lt;0,((F133-((E144*F133+C145+D145)-E144)/E144)),"")),"")</f>
        <v/>
      </c>
      <c r="J133" s="148" t="e">
        <f>I133-H134</f>
        <v>#VALUE!</v>
      </c>
      <c r="K133" s="146"/>
      <c r="L133" s="98"/>
      <c r="M133" s="98"/>
      <c r="R133" s="28"/>
      <c r="S133" s="37"/>
      <c r="T133" s="40"/>
      <c r="U133" s="20" t="s">
        <v>157</v>
      </c>
      <c r="V133" t="s">
        <v>156</v>
      </c>
      <c r="W133" s="98" t="s">
        <v>154</v>
      </c>
      <c r="X133" s="98" t="s">
        <v>153</v>
      </c>
      <c r="Y133" s="98" t="s">
        <v>132</v>
      </c>
      <c r="AA133" s="21" t="s">
        <v>129</v>
      </c>
      <c r="AB133" s="25" t="s">
        <v>127</v>
      </c>
      <c r="AC133"/>
    </row>
    <row r="134" spans="1:36" ht="14.5" thickBot="1">
      <c r="A134" s="17"/>
      <c r="B134" s="7" t="s">
        <v>70</v>
      </c>
      <c r="C134" s="7" t="s">
        <v>145</v>
      </c>
      <c r="D134" s="7" t="s">
        <v>151</v>
      </c>
      <c r="E134" s="255" t="s">
        <v>0</v>
      </c>
      <c r="F134" s="8" t="s">
        <v>9</v>
      </c>
      <c r="G134" s="121"/>
      <c r="H134" s="149" t="e">
        <f>(F133-D145/E144)</f>
        <v>#VALUE!</v>
      </c>
      <c r="I134" s="147"/>
      <c r="J134" s="121"/>
      <c r="K134" s="147"/>
      <c r="L134" s="121"/>
      <c r="M134" s="121"/>
      <c r="N134" s="2"/>
      <c r="O134" s="2"/>
      <c r="P134" s="103"/>
      <c r="Q134" s="21"/>
      <c r="R134" s="38"/>
      <c r="S134" s="20"/>
      <c r="T134" s="20"/>
      <c r="U134"/>
      <c r="V134" s="3"/>
      <c r="W134" s="98"/>
      <c r="X134" s="98"/>
      <c r="Z134" s="40"/>
      <c r="AA134" s="19" t="str">
        <f>CONCATENATE(F130," - ",AB134)</f>
        <v xml:space="preserve"> - Projektform skal vælges ved hovedansøger</v>
      </c>
      <c r="AB134" t="str">
        <f>F131</f>
        <v>Projektform skal vælges ved hovedansøger</v>
      </c>
      <c r="AC134"/>
    </row>
    <row r="135" spans="1:36" ht="15" customHeight="1">
      <c r="A135" s="3" t="s">
        <v>67</v>
      </c>
      <c r="B135" s="110">
        <f>IFERROR(IF(E135=0,0,Y135),0)</f>
        <v>0</v>
      </c>
      <c r="C135" s="110">
        <f t="shared" ref="C135:C141" si="22">IFERROR(E135-B135,0)</f>
        <v>0</v>
      </c>
      <c r="D135" s="110"/>
      <c r="E135" s="241">
        <v>0</v>
      </c>
      <c r="F135" s="12"/>
      <c r="G135" s="528" t="s">
        <v>192</v>
      </c>
      <c r="H135" s="529"/>
      <c r="I135" s="529"/>
      <c r="J135" s="529"/>
      <c r="K135" s="529"/>
      <c r="L135" s="529"/>
      <c r="M135" s="529"/>
      <c r="N135" s="529"/>
      <c r="O135" s="530"/>
      <c r="P135" s="104"/>
      <c r="Q135" s="24"/>
      <c r="R135" s="35"/>
      <c r="S135" s="20"/>
      <c r="T135" s="20"/>
      <c r="U135" s="20" t="e">
        <f>((F133-((E144*F133+C145)-E144)/E144))*E135</f>
        <v>#VALUE!</v>
      </c>
      <c r="V135" t="e">
        <f>H134*E135</f>
        <v>#VALUE!</v>
      </c>
      <c r="W135" s="3">
        <f>IFERROR(IF(E135=0,0,E135*H133),0)</f>
        <v>0</v>
      </c>
      <c r="X135" s="98">
        <f>IF(E135=0,0,E135*F132)</f>
        <v>0</v>
      </c>
      <c r="Y135" s="98">
        <f>IF(NOT(ISERROR(MATCH("Selvfinansieret",B$131,0))),0,IF(OR(NOT(ISERROR(MATCH("Ej statsstøtte",B$131,0))),NOT(ISERROR(MATCH(B$131,AI$141:AI$143,0)))),E135,IF(AND(D$145=0,C$145=0),X135,IF(AND(D$145&gt;0,C$145=0),V135,IF(AND(D$145&gt;0,C$145&gt;0,V135=0),0,IF(AND(W135&lt;&gt;0,W135&lt;V135),W135,V135))))))</f>
        <v>0</v>
      </c>
      <c r="AA135" s="19"/>
      <c r="AB135" s="20"/>
      <c r="AC135"/>
      <c r="AE135" s="537" t="s">
        <v>128</v>
      </c>
      <c r="AF135" s="537"/>
      <c r="AG135" s="537"/>
    </row>
    <row r="136" spans="1:36" ht="15" customHeight="1">
      <c r="A136" s="3" t="s">
        <v>3</v>
      </c>
      <c r="B136" s="110">
        <f t="shared" ref="B136:B141" si="23">IFERROR(IF(E136=0,0,Y136),0)</f>
        <v>0</v>
      </c>
      <c r="C136" s="110">
        <f t="shared" si="22"/>
        <v>0</v>
      </c>
      <c r="D136" s="110"/>
      <c r="E136" s="241">
        <v>0</v>
      </c>
      <c r="F136" s="46"/>
      <c r="G136" s="531"/>
      <c r="H136" s="532"/>
      <c r="I136" s="532"/>
      <c r="J136" s="532"/>
      <c r="K136" s="532"/>
      <c r="L136" s="532"/>
      <c r="M136" s="532"/>
      <c r="N136" s="532"/>
      <c r="O136" s="533"/>
      <c r="P136" s="104"/>
      <c r="Q136" s="35"/>
      <c r="R136" s="39"/>
      <c r="S136" s="22"/>
      <c r="T136" s="20"/>
      <c r="U136" s="20" t="e">
        <f>((F133-((E144*F133+C145+D145)-E144)/E144))*E136</f>
        <v>#VALUE!</v>
      </c>
      <c r="V136" t="e">
        <f>H134*E136</f>
        <v>#VALUE!</v>
      </c>
      <c r="W136" s="3">
        <f>IFERROR(IF(E136=0,0,E136*H133),0)</f>
        <v>0</v>
      </c>
      <c r="X136" s="98">
        <f>IF(E136=0,0,E136*F132)</f>
        <v>0</v>
      </c>
      <c r="Y136" s="98">
        <f t="shared" ref="Y136:Y143" si="24">IF(NOT(ISERROR(MATCH("Selvfinansieret",B$131,0))),0,IF(OR(NOT(ISERROR(MATCH("Ej statsstøtte",B$131,0))),NOT(ISERROR(MATCH(B$131,AI$141:AI$143,0)))),E136,IF(AND(D$145=0,C$145=0),X136,IF(AND(D$145&gt;0,C$145=0),V136,IF(AND(D$145&gt;0,C$145&gt;0,V136=0),0,IF(AND(W136&lt;&gt;0,W136&lt;V136),W136,V136))))))</f>
        <v>0</v>
      </c>
      <c r="AA136" s="19"/>
      <c r="AB136" s="20"/>
      <c r="AC136"/>
    </row>
    <row r="137" spans="1:36" ht="15" customHeight="1">
      <c r="A137" s="3" t="s">
        <v>69</v>
      </c>
      <c r="B137" s="110">
        <f t="shared" si="23"/>
        <v>0</v>
      </c>
      <c r="C137" s="110">
        <f t="shared" si="22"/>
        <v>0</v>
      </c>
      <c r="D137" s="110"/>
      <c r="E137" s="241">
        <v>0</v>
      </c>
      <c r="F137" s="46"/>
      <c r="G137" s="531"/>
      <c r="H137" s="532"/>
      <c r="I137" s="532"/>
      <c r="J137" s="532"/>
      <c r="K137" s="532"/>
      <c r="L137" s="532"/>
      <c r="M137" s="532"/>
      <c r="N137" s="532"/>
      <c r="O137" s="533"/>
      <c r="P137" s="104"/>
      <c r="Q137" s="35"/>
      <c r="R137" s="39"/>
      <c r="S137" s="22"/>
      <c r="T137" s="20"/>
      <c r="U137" s="20" t="e">
        <f>((F133-((E144*F133+C145+D145)-E144)/E144))*E137</f>
        <v>#VALUE!</v>
      </c>
      <c r="V137" t="e">
        <f>H134*E137</f>
        <v>#VALUE!</v>
      </c>
      <c r="W137" s="3">
        <f>IFERROR(IF(E137=0,0,E137*H133),0)</f>
        <v>0</v>
      </c>
      <c r="X137" s="98">
        <f>IF(E137=0,0,E137*F132)</f>
        <v>0</v>
      </c>
      <c r="Y137" s="98">
        <f t="shared" si="24"/>
        <v>0</v>
      </c>
      <c r="AA137" s="19"/>
      <c r="AB137" s="20"/>
      <c r="AC137"/>
      <c r="AD137" s="29" t="s">
        <v>147</v>
      </c>
      <c r="AE137" s="29" t="s">
        <v>115</v>
      </c>
      <c r="AF137" s="29" t="s">
        <v>136</v>
      </c>
      <c r="AG137" s="29" t="s">
        <v>116</v>
      </c>
      <c r="AH137" s="29" t="s">
        <v>134</v>
      </c>
      <c r="AI137" s="29" t="s">
        <v>138</v>
      </c>
      <c r="AJ137" s="29" t="s">
        <v>148</v>
      </c>
    </row>
    <row r="138" spans="1:36" ht="15" customHeight="1">
      <c r="A138" s="3" t="s">
        <v>34</v>
      </c>
      <c r="B138" s="110">
        <f t="shared" si="23"/>
        <v>0</v>
      </c>
      <c r="C138" s="110">
        <f t="shared" si="22"/>
        <v>0</v>
      </c>
      <c r="D138" s="110"/>
      <c r="E138" s="241">
        <v>0</v>
      </c>
      <c r="F138" s="46"/>
      <c r="G138" s="531"/>
      <c r="H138" s="532"/>
      <c r="I138" s="532"/>
      <c r="J138" s="532"/>
      <c r="K138" s="532"/>
      <c r="L138" s="532"/>
      <c r="M138" s="532"/>
      <c r="N138" s="532"/>
      <c r="O138" s="533"/>
      <c r="P138" s="105"/>
      <c r="Q138" s="35"/>
      <c r="R138" s="39"/>
      <c r="S138" s="22"/>
      <c r="T138" s="20"/>
      <c r="U138" s="20" t="e">
        <f>((F133-((E144*F133+C145+D145)-E144)/E144))*E138</f>
        <v>#VALUE!</v>
      </c>
      <c r="V138" t="e">
        <f>H134*E138</f>
        <v>#VALUE!</v>
      </c>
      <c r="W138" s="3">
        <f>IFERROR(IF(E138=0,0,E138*H133),0)</f>
        <v>0</v>
      </c>
      <c r="X138" s="98">
        <f>IF(E138=0,0,E138*F132)</f>
        <v>0</v>
      </c>
      <c r="Y138" s="98">
        <f t="shared" si="24"/>
        <v>0</v>
      </c>
      <c r="AA138" t="s">
        <v>130</v>
      </c>
      <c r="AB138" t="s">
        <v>125</v>
      </c>
      <c r="AC138"/>
      <c r="AD138" t="s">
        <v>109</v>
      </c>
      <c r="AE138" t="s">
        <v>109</v>
      </c>
      <c r="AF138" t="s">
        <v>117</v>
      </c>
      <c r="AG138" s="95" t="s">
        <v>124</v>
      </c>
      <c r="AH138" s="98" t="str">
        <f>IF(NOT(ISERROR(MATCH("Selvfinansieret",B131,0))),"",IF(NOT(ISERROR(MATCH(B131,{"ABER"},0))),AE138,IF(NOT(ISERROR(MATCH(B131,{"GBER"},0))),AF138,IF(NOT(ISERROR(MATCH(B131,{"FIBER"},0))),AG138,IF(NOT(ISERROR(MATCH(B131,{"Ej statsstøtte"},0))),AD138,"")))))</f>
        <v/>
      </c>
      <c r="AI138" s="96" t="s">
        <v>115</v>
      </c>
    </row>
    <row r="139" spans="1:36" ht="15" customHeight="1">
      <c r="A139" s="3" t="s">
        <v>2</v>
      </c>
      <c r="B139" s="110">
        <f t="shared" si="23"/>
        <v>0</v>
      </c>
      <c r="C139" s="110">
        <f t="shared" si="22"/>
        <v>0</v>
      </c>
      <c r="D139" s="110"/>
      <c r="E139" s="241">
        <v>0</v>
      </c>
      <c r="F139" s="46"/>
      <c r="G139" s="531"/>
      <c r="H139" s="532"/>
      <c r="I139" s="532"/>
      <c r="J139" s="532"/>
      <c r="K139" s="532"/>
      <c r="L139" s="532"/>
      <c r="M139" s="532"/>
      <c r="N139" s="532"/>
      <c r="O139" s="533"/>
      <c r="P139" s="105"/>
      <c r="Q139" s="35"/>
      <c r="R139" s="39"/>
      <c r="S139" s="22"/>
      <c r="T139" s="20"/>
      <c r="U139" s="20" t="e">
        <f>((F133-((E144*F133+C145+D145)-E144)/E144))*E139</f>
        <v>#VALUE!</v>
      </c>
      <c r="V139" t="e">
        <f>H134*E139</f>
        <v>#VALUE!</v>
      </c>
      <c r="W139" s="3">
        <f>IFERROR(IF(E139=0,0,E139*H133),0)</f>
        <v>0</v>
      </c>
      <c r="X139" s="98">
        <f>IF(E139=0,0,E139*F132)</f>
        <v>0</v>
      </c>
      <c r="Y139" s="98">
        <f t="shared" si="24"/>
        <v>0</v>
      </c>
      <c r="AA139" t="s">
        <v>56</v>
      </c>
      <c r="AB139" t="s">
        <v>126</v>
      </c>
      <c r="AC139"/>
      <c r="AD139" t="s">
        <v>110</v>
      </c>
      <c r="AE139" t="s">
        <v>110</v>
      </c>
      <c r="AF139" t="s">
        <v>118</v>
      </c>
      <c r="AG139" s="95" t="s">
        <v>111</v>
      </c>
      <c r="AH139" s="98" t="str">
        <f>IF(NOT(ISERROR(MATCH("Selvfinansieret",B131,0))),"",IF(NOT(ISERROR(MATCH(B131,{"ABER"},0))),AE139,IF(NOT(ISERROR(MATCH(B131,{"GBER"},0))),AF139,IF(NOT(ISERROR(MATCH(B131,{"FIBER"},0))),AG139,IF(NOT(ISERROR(MATCH(B131,{"Ej statsstøtte"},0))),AD139,"")))))</f>
        <v/>
      </c>
      <c r="AI139" s="97" t="s">
        <v>136</v>
      </c>
    </row>
    <row r="140" spans="1:36" ht="15" customHeight="1">
      <c r="A140" s="3" t="s">
        <v>10</v>
      </c>
      <c r="B140" s="110">
        <f t="shared" si="23"/>
        <v>0</v>
      </c>
      <c r="C140" s="110">
        <f t="shared" si="22"/>
        <v>0</v>
      </c>
      <c r="D140" s="110"/>
      <c r="E140" s="241">
        <v>0</v>
      </c>
      <c r="F140" s="46"/>
      <c r="G140" s="531"/>
      <c r="H140" s="532"/>
      <c r="I140" s="532"/>
      <c r="J140" s="532"/>
      <c r="K140" s="532"/>
      <c r="L140" s="532"/>
      <c r="M140" s="532"/>
      <c r="N140" s="532"/>
      <c r="O140" s="533"/>
      <c r="P140" s="104"/>
      <c r="Q140" s="35"/>
      <c r="R140" s="39"/>
      <c r="S140" s="22"/>
      <c r="T140" s="20"/>
      <c r="U140" s="20" t="e">
        <f>((F133-((E144*F133+C145+D145)-E144)/E144))*E140</f>
        <v>#VALUE!</v>
      </c>
      <c r="V140" t="e">
        <f>H134*E140</f>
        <v>#VALUE!</v>
      </c>
      <c r="W140" s="3">
        <f>IFERROR(IF(E140=0,0,E140*H133),0)</f>
        <v>0</v>
      </c>
      <c r="X140" s="98">
        <f>IF(E140=0,0,E140*F132)</f>
        <v>0</v>
      </c>
      <c r="Y140" s="98">
        <f t="shared" si="24"/>
        <v>0</v>
      </c>
      <c r="Z140" s="98"/>
      <c r="AA140" t="s">
        <v>131</v>
      </c>
      <c r="AB140"/>
      <c r="AC140"/>
      <c r="AD140" t="s">
        <v>111</v>
      </c>
      <c r="AE140" t="s">
        <v>111</v>
      </c>
      <c r="AF140" t="s">
        <v>119</v>
      </c>
      <c r="AG140" s="137" t="s">
        <v>137</v>
      </c>
      <c r="AH140" s="98" t="str">
        <f>IF(NOT(ISERROR(MATCH("Selvfinansieret",B131,0))),"",IF(NOT(ISERROR(MATCH(B131,{"ABER"},0))),AE140,IF(NOT(ISERROR(MATCH(B131,{"GBER"},0))),AF140,IF(NOT(ISERROR(MATCH(B131,{"FIBER"},0))),AG140,IF(NOT(ISERROR(MATCH(B131,{"Ej statsstøtte"},0))),AD140,"")))))</f>
        <v/>
      </c>
      <c r="AI140" s="97" t="s">
        <v>116</v>
      </c>
    </row>
    <row r="141" spans="1:36" ht="15.75" customHeight="1" thickBot="1">
      <c r="A141" s="6" t="s">
        <v>68</v>
      </c>
      <c r="B141" s="110">
        <f t="shared" si="23"/>
        <v>0</v>
      </c>
      <c r="C141" s="110">
        <f t="shared" si="22"/>
        <v>0</v>
      </c>
      <c r="D141" s="110"/>
      <c r="E141" s="242">
        <v>0</v>
      </c>
      <c r="F141" s="46"/>
      <c r="G141" s="531"/>
      <c r="H141" s="532"/>
      <c r="I141" s="532"/>
      <c r="J141" s="532"/>
      <c r="K141" s="532"/>
      <c r="L141" s="532"/>
      <c r="M141" s="532"/>
      <c r="N141" s="532"/>
      <c r="O141" s="533"/>
      <c r="P141" s="104"/>
      <c r="Q141" s="35"/>
      <c r="R141" s="39"/>
      <c r="S141" s="22"/>
      <c r="T141" s="20"/>
      <c r="U141" s="20" t="e">
        <f>((F133-((E144*F133+C145+D145)-E144)/E144))*E141</f>
        <v>#VALUE!</v>
      </c>
      <c r="V141" t="e">
        <f>H134*E141</f>
        <v>#VALUE!</v>
      </c>
      <c r="W141" s="3">
        <f>IFERROR(IF(E141=0,0,E141*H133),0)</f>
        <v>0</v>
      </c>
      <c r="X141" s="98">
        <f>IF(E141=0,0,E141*F132)</f>
        <v>0</v>
      </c>
      <c r="Y141" s="98">
        <f t="shared" si="24"/>
        <v>0</v>
      </c>
      <c r="Z141" s="98"/>
      <c r="AA141" t="s">
        <v>72</v>
      </c>
      <c r="AB141"/>
      <c r="AC141"/>
      <c r="AD141" t="s">
        <v>112</v>
      </c>
      <c r="AE141" t="s">
        <v>112</v>
      </c>
      <c r="AF141" t="s">
        <v>120</v>
      </c>
      <c r="AG141" s="41" t="str">
        <f>""</f>
        <v/>
      </c>
      <c r="AH141" s="98" t="str">
        <f>IF(NOT(ISERROR(MATCH("Selvfinansieret",B131,0))),"",IF(NOT(ISERROR(MATCH(B131,{"ABER"},0))),AE141,IF(NOT(ISERROR(MATCH(B131,{"GBER"},0))),AF141,IF(NOT(ISERROR(MATCH(B131,{"FIBER"},0))),AG141,IF(NOT(ISERROR(MATCH(B131,{"Ej statsstøtte"},0))),AD141,"")))))</f>
        <v/>
      </c>
      <c r="AI141" s="40" t="s">
        <v>85</v>
      </c>
    </row>
    <row r="142" spans="1:36" ht="15" customHeight="1">
      <c r="A142" s="49" t="s">
        <v>21</v>
      </c>
      <c r="B142" s="114">
        <f>SUM(B135+B136+B137+B138-B139-B140+B141)</f>
        <v>0</v>
      </c>
      <c r="C142" s="111">
        <f>SUM(C135+C136+C137+C138-C139-C140+C141)</f>
        <v>0</v>
      </c>
      <c r="D142" s="111"/>
      <c r="E142" s="245">
        <f>SUM(B142:C142)</f>
        <v>0</v>
      </c>
      <c r="F142" s="48"/>
      <c r="G142" s="531"/>
      <c r="H142" s="532"/>
      <c r="I142" s="532"/>
      <c r="J142" s="532"/>
      <c r="K142" s="532"/>
      <c r="L142" s="532"/>
      <c r="M142" s="532"/>
      <c r="N142" s="532"/>
      <c r="O142" s="533"/>
      <c r="P142" s="23"/>
      <c r="R142"/>
      <c r="S142"/>
      <c r="T142"/>
      <c r="U142" s="20" t="e">
        <f>((F133-((E144*F133+C145+D145)-E144)/E144))*E142</f>
        <v>#VALUE!</v>
      </c>
      <c r="V142" t="e">
        <f>H134*E142</f>
        <v>#VALUE!</v>
      </c>
      <c r="W142" s="3">
        <f>IFERROR(IF(E142=0,0,E142*H133),0)</f>
        <v>0</v>
      </c>
      <c r="X142" s="98">
        <f>IF(E142=0,0,E142*F132)</f>
        <v>0</v>
      </c>
      <c r="Y142" s="98">
        <f t="shared" si="24"/>
        <v>0</v>
      </c>
      <c r="Z142" s="98"/>
      <c r="AA142" t="s">
        <v>146</v>
      </c>
      <c r="AB142"/>
      <c r="AC142"/>
      <c r="AD142" t="s">
        <v>122</v>
      </c>
      <c r="AE142" t="s">
        <v>113</v>
      </c>
      <c r="AF142" t="s">
        <v>121</v>
      </c>
      <c r="AG142" s="41" t="str">
        <f>""</f>
        <v/>
      </c>
      <c r="AH142" s="98" t="str">
        <f>IF(NOT(ISERROR(MATCH("Selvfinansieret",B131,0))),"",IF(NOT(ISERROR(MATCH(B131,{"ABER"},0))),AE142,IF(NOT(ISERROR(MATCH(B131,{"GBER"},0))),AF142,IF(NOT(ISERROR(MATCH(B131,{"FIBER"},0))),AG142,IF(NOT(ISERROR(MATCH(B131,{"Ej statsstøtte"},0))),AD142,"")))))</f>
        <v/>
      </c>
      <c r="AI142" s="40" t="s">
        <v>86</v>
      </c>
    </row>
    <row r="143" spans="1:36" ht="15.75" customHeight="1" thickBot="1">
      <c r="A143" s="13" t="s">
        <v>1</v>
      </c>
      <c r="B143" s="112">
        <f>IFERROR(IF(E143=0,0,Y143),0)</f>
        <v>0</v>
      </c>
      <c r="C143" s="110">
        <f>IFERROR(E143-B143,0)</f>
        <v>0</v>
      </c>
      <c r="D143" s="110"/>
      <c r="E143" s="242">
        <v>0</v>
      </c>
      <c r="F143" s="47"/>
      <c r="G143" s="531"/>
      <c r="H143" s="532"/>
      <c r="I143" s="532"/>
      <c r="J143" s="532"/>
      <c r="K143" s="532"/>
      <c r="L143" s="532"/>
      <c r="M143" s="532"/>
      <c r="N143" s="532"/>
      <c r="O143" s="533"/>
      <c r="P143" s="104"/>
      <c r="R143"/>
      <c r="S143"/>
      <c r="T143"/>
      <c r="U143" s="20" t="e">
        <f>((F133-((E144*F133+C145+D145)-E144)/E144))*E143</f>
        <v>#VALUE!</v>
      </c>
      <c r="V143" t="e">
        <f>H134*E143</f>
        <v>#VALUE!</v>
      </c>
      <c r="W143" s="3">
        <f>IFERROR(IF(E143=0,0,E143*H133),0)</f>
        <v>0</v>
      </c>
      <c r="X143" s="98">
        <f>IF(E143=0,0,E143*F132)</f>
        <v>0</v>
      </c>
      <c r="Y143" s="98">
        <f t="shared" si="24"/>
        <v>0</v>
      </c>
      <c r="Z143" s="98"/>
      <c r="AA143" s="19"/>
      <c r="AB143" s="20"/>
      <c r="AC143"/>
      <c r="AD143" t="s">
        <v>113</v>
      </c>
      <c r="AE143" t="s">
        <v>114</v>
      </c>
      <c r="AF143" t="s">
        <v>122</v>
      </c>
      <c r="AG143" s="41" t="str">
        <f>""</f>
        <v/>
      </c>
      <c r="AH143" s="98" t="str">
        <f>IF(NOT(ISERROR(MATCH("Selvfinansieret",B131,0))),"",IF(NOT(ISERROR(MATCH(B131,{"ABER"},0))),AE143,IF(NOT(ISERROR(MATCH(B131,{"GBER"},0))),AF143,IF(NOT(ISERROR(MATCH(B131,{"FIBER"},0))),AG143,IF(NOT(ISERROR(MATCH(B131,{"Ej statsstøtte"},0))),AD143,"")))))</f>
        <v/>
      </c>
      <c r="AI143" s="40" t="s">
        <v>87</v>
      </c>
    </row>
    <row r="144" spans="1:36" ht="15.75" customHeight="1" thickBot="1">
      <c r="A144" s="81" t="s">
        <v>0</v>
      </c>
      <c r="B144" s="143">
        <f>IF(B142+B143&lt;=0,0,B142+B143)</f>
        <v>0</v>
      </c>
      <c r="C144" s="143">
        <f>IF(C142+C143-C145&lt;=0,0,C142+C143-C145)</f>
        <v>0</v>
      </c>
      <c r="D144" s="159"/>
      <c r="E144" s="246">
        <f>SUM(E135+E136+E137+E138-E139-E140+E141)+E143</f>
        <v>0</v>
      </c>
      <c r="F144" s="222"/>
      <c r="G144" s="534"/>
      <c r="H144" s="535"/>
      <c r="I144" s="535"/>
      <c r="J144" s="535"/>
      <c r="K144" s="535"/>
      <c r="L144" s="535"/>
      <c r="M144" s="535"/>
      <c r="N144" s="535"/>
      <c r="O144" s="536"/>
      <c r="P144" s="23"/>
      <c r="R144"/>
      <c r="S144"/>
      <c r="T144"/>
      <c r="U144" s="20" t="e">
        <f>((F133-((E144*F133+C145+D145)-E144)/E144))*E144</f>
        <v>#VALUE!</v>
      </c>
      <c r="V144" t="e">
        <f>H134*E144</f>
        <v>#VALUE!</v>
      </c>
      <c r="W144" s="3">
        <f>IFERROR(IF(E144=0,0,E144*H133),0)</f>
        <v>0</v>
      </c>
      <c r="Y144" s="98">
        <f t="shared" ref="Y144" si="25">IF(NOT(ISERROR(MATCH("Selvfinansieret",B$131,0))),0,IF(OR(NOT(ISERROR(MATCH("Ej statsstøtte",B$131,0))),NOT(ISERROR(MATCH(B$131,AI$141:AI$143,0)))),E144,IF(AND(D154=0,C154=0),X144,IF(AND(D154&gt;0,C154=0),V144,IF(AND(D154&gt;0,C154&gt;0,V144=0),0,IF(AND(W144&lt;&gt;0,W144&lt;V144),W144,V144))))))</f>
        <v>0</v>
      </c>
      <c r="Z144" s="98"/>
      <c r="AA144" s="96"/>
      <c r="AB144" s="96"/>
      <c r="AC144"/>
      <c r="AD144" t="s">
        <v>114</v>
      </c>
      <c r="AE144" s="41" t="str">
        <f>""</f>
        <v/>
      </c>
      <c r="AF144" t="s">
        <v>111</v>
      </c>
      <c r="AG144" s="41" t="str">
        <f>""</f>
        <v/>
      </c>
      <c r="AH144" s="98" t="str">
        <f>IF(NOT(ISERROR(MATCH("Selvfinansieret",B131,0))),"",IF(NOT(ISERROR(MATCH(B131,{"ABER"},0))),AE144,IF(NOT(ISERROR(MATCH(B131,{"GBER"},0))),AF144,IF(NOT(ISERROR(MATCH(B131,{"FIBER"},0))),AG144,IF(NOT(ISERROR(MATCH(B131,{"Ej statsstøtte"},0))),AD144,"")))))</f>
        <v/>
      </c>
      <c r="AI144" s="20" t="s">
        <v>135</v>
      </c>
    </row>
    <row r="145" spans="1:36" s="4" customFormat="1">
      <c r="A145" s="83" t="s">
        <v>101</v>
      </c>
      <c r="B145" s="142">
        <f>B144</f>
        <v>0</v>
      </c>
      <c r="C145" s="163"/>
      <c r="D145" s="161"/>
      <c r="E145" s="247">
        <f>SUM(B135+B136+B137+B138-B139-B140+B141)</f>
        <v>0</v>
      </c>
      <c r="F145" s="101"/>
      <c r="G145" s="80"/>
      <c r="H145" s="80"/>
      <c r="I145" s="80"/>
      <c r="J145" s="80"/>
      <c r="K145" s="80"/>
      <c r="L145" s="80"/>
      <c r="M145" s="80"/>
      <c r="N145" s="80"/>
      <c r="O145" s="80"/>
      <c r="P145" s="23"/>
      <c r="Q145"/>
      <c r="R145"/>
      <c r="S145"/>
      <c r="T145"/>
      <c r="U145"/>
      <c r="V145"/>
      <c r="W145"/>
      <c r="X145"/>
      <c r="Y145" s="98"/>
      <c r="Z145" s="98"/>
      <c r="AA145" s="35"/>
      <c r="AB145" s="97"/>
      <c r="AC145" s="20"/>
      <c r="AD145" t="s">
        <v>124</v>
      </c>
      <c r="AE145" s="3" t="str">
        <f>""</f>
        <v/>
      </c>
      <c r="AF145" s="41" t="s">
        <v>123</v>
      </c>
      <c r="AG145" s="41" t="str">
        <f>""</f>
        <v/>
      </c>
      <c r="AH145" s="98" t="str">
        <f>IF(NOT(ISERROR(MATCH("Selvfinansieret",B131,0))),"",IF(NOT(ISERROR(MATCH(B131,{"ABER"},0))),AE145,IF(NOT(ISERROR(MATCH(B131,{"GBER"},0))),AF145,IF(NOT(ISERROR(MATCH(B131,{"FIBER"},0))),AG145,IF(NOT(ISERROR(MATCH(B131,{"Ej statsstøtte"},0))),AD145,"")))))</f>
        <v/>
      </c>
      <c r="AI145" t="s">
        <v>149</v>
      </c>
      <c r="AJ145" s="3"/>
    </row>
    <row r="146" spans="1:36" s="4" customFormat="1">
      <c r="A146" s="122"/>
      <c r="B146" s="123"/>
      <c r="C146" s="123"/>
      <c r="D146" s="123"/>
      <c r="E146" s="248"/>
      <c r="F146" s="79"/>
      <c r="G146" s="80"/>
      <c r="H146" s="80"/>
      <c r="I146" s="80"/>
      <c r="J146" s="80"/>
      <c r="K146" s="80"/>
      <c r="L146" s="80"/>
      <c r="M146" s="80"/>
      <c r="N146" s="80"/>
      <c r="O146" s="80"/>
      <c r="P146" s="23"/>
      <c r="Q146"/>
      <c r="R146"/>
      <c r="S146"/>
      <c r="T146"/>
      <c r="U146"/>
      <c r="V146"/>
      <c r="W146"/>
      <c r="X146"/>
      <c r="Y146" s="98"/>
      <c r="Z146" s="98"/>
      <c r="AA146" s="98"/>
      <c r="AD146" t="s">
        <v>137</v>
      </c>
      <c r="AE146" s="4" t="str">
        <f>""</f>
        <v/>
      </c>
      <c r="AF146" s="4" t="str">
        <f>""</f>
        <v/>
      </c>
      <c r="AG146" s="41" t="str">
        <f>""</f>
        <v/>
      </c>
      <c r="AH146" s="98" t="str">
        <f>IF(NOT(ISERROR(MATCH("Selvfinansieret",B131,0))),"",IF(NOT(ISERROR(MATCH(B131,{"ABER"},0))),AE146,IF(NOT(ISERROR(MATCH(B131,{"GBER"},0))),AF146,IF(NOT(ISERROR(MATCH(B131,{"FIBER"},0))),AG146,IF(NOT(ISERROR(MATCH(B131,{"Ej statsstøtte"},0))),AD146,"")))))</f>
        <v/>
      </c>
    </row>
    <row r="147" spans="1:36" s="4" customFormat="1">
      <c r="A147" s="77"/>
      <c r="B147" s="78"/>
      <c r="C147" s="78"/>
      <c r="D147" s="78"/>
      <c r="E147" s="249" t="s">
        <v>133</v>
      </c>
      <c r="F147" s="107" t="str">
        <f>F132</f>
        <v/>
      </c>
      <c r="G147" s="79"/>
      <c r="H147" s="80"/>
      <c r="I147" s="80"/>
      <c r="J147" s="80"/>
      <c r="K147" s="80"/>
      <c r="L147" s="80"/>
      <c r="M147" s="80"/>
      <c r="N147" s="80"/>
      <c r="O147" s="80"/>
      <c r="P147" s="80"/>
      <c r="Q147" s="23"/>
      <c r="R147"/>
      <c r="S147"/>
      <c r="T147"/>
      <c r="U147"/>
      <c r="V147"/>
      <c r="W147"/>
      <c r="X147"/>
      <c r="Y147"/>
      <c r="Z147" s="98"/>
      <c r="AA147" s="3"/>
      <c r="AB147" s="3"/>
      <c r="AC147" s="3"/>
    </row>
    <row r="148" spans="1:36" s="4" customFormat="1" ht="28">
      <c r="A148" s="77"/>
      <c r="B148" s="78"/>
      <c r="C148" s="78"/>
      <c r="D148" s="78"/>
      <c r="E148" s="250" t="s">
        <v>152</v>
      </c>
      <c r="F148" s="107" t="str">
        <f>IFERROR(B144/E144,"")</f>
        <v/>
      </c>
      <c r="G148" s="79"/>
      <c r="H148" s="80"/>
      <c r="I148" s="80"/>
      <c r="J148" s="80"/>
      <c r="K148" s="80"/>
      <c r="L148" s="80"/>
      <c r="M148" s="80"/>
      <c r="N148" s="80"/>
      <c r="O148" s="80"/>
      <c r="P148" s="80"/>
      <c r="Q148" s="23"/>
      <c r="R148"/>
      <c r="S148"/>
      <c r="T148"/>
      <c r="U148"/>
      <c r="V148"/>
      <c r="W148"/>
      <c r="X148"/>
      <c r="Y148"/>
      <c r="Z148" s="98"/>
      <c r="AA148" s="3"/>
      <c r="AB148" s="3"/>
      <c r="AC148" s="3"/>
    </row>
    <row r="149" spans="1:36">
      <c r="A149" s="14"/>
      <c r="B149" s="15"/>
      <c r="C149" s="15"/>
      <c r="D149" s="15"/>
      <c r="E149" s="251" t="s">
        <v>57</v>
      </c>
      <c r="F149" s="50">
        <f>IF(NOT(ISERROR(MATCH("Ej statsstøtte",B131,0))),0,IFERROR(E143/E142,0))</f>
        <v>0</v>
      </c>
      <c r="G149" s="138"/>
      <c r="H149" s="2"/>
      <c r="I149" s="2"/>
      <c r="J149" s="2"/>
      <c r="K149" s="2"/>
      <c r="L149" s="2"/>
      <c r="M149" s="2"/>
      <c r="N149" s="2"/>
      <c r="O149" s="2"/>
      <c r="P149" s="2"/>
      <c r="R149"/>
      <c r="S149"/>
      <c r="T149"/>
      <c r="U149"/>
      <c r="W149"/>
      <c r="Y149"/>
    </row>
    <row r="150" spans="1:36" ht="14.5">
      <c r="A150" s="31" t="s">
        <v>64</v>
      </c>
      <c r="B150" s="32">
        <f>IFERROR(E144/$E$15,0)</f>
        <v>0</v>
      </c>
      <c r="C150" s="15"/>
      <c r="D150" s="15"/>
      <c r="E150" s="252" t="s">
        <v>58</v>
      </c>
      <c r="F150" s="50">
        <f>IFERROR(E143/E135,0)</f>
        <v>0</v>
      </c>
      <c r="H150" s="2"/>
      <c r="I150" s="2"/>
      <c r="J150" s="2"/>
      <c r="K150" s="2"/>
      <c r="L150" s="2"/>
      <c r="M150" s="2"/>
      <c r="N150" s="2"/>
      <c r="O150" s="2"/>
      <c r="P150" s="2"/>
      <c r="R150"/>
      <c r="S150"/>
      <c r="T150"/>
      <c r="U150"/>
      <c r="W150"/>
      <c r="Y150"/>
    </row>
    <row r="151" spans="1:36" ht="14.5">
      <c r="A151" s="30"/>
      <c r="B151" s="33"/>
      <c r="E151" s="252"/>
      <c r="H151" s="2"/>
      <c r="I151" s="2"/>
      <c r="J151" s="2"/>
      <c r="K151" s="2"/>
      <c r="L151" s="2"/>
      <c r="M151" s="2"/>
      <c r="N151" s="2"/>
      <c r="O151" s="2"/>
      <c r="P151" s="2"/>
      <c r="R151"/>
      <c r="S151"/>
      <c r="T151"/>
      <c r="U151"/>
      <c r="W151"/>
      <c r="Y151"/>
      <c r="AD151"/>
    </row>
    <row r="152" spans="1:36" ht="14.5">
      <c r="A152" s="9" t="s">
        <v>24</v>
      </c>
      <c r="B152" s="1"/>
      <c r="C152" s="119" t="s">
        <v>41</v>
      </c>
      <c r="D152" s="119"/>
      <c r="E152" s="253" t="s">
        <v>27</v>
      </c>
      <c r="F152" s="117"/>
      <c r="G152" s="98"/>
      <c r="H152" s="118"/>
      <c r="I152" s="120"/>
      <c r="J152" s="98"/>
      <c r="K152" s="98"/>
      <c r="L152" s="98"/>
      <c r="M152" s="98"/>
      <c r="R152" s="27"/>
      <c r="S152" s="36"/>
      <c r="T152" s="97"/>
      <c r="W152" s="3"/>
      <c r="X152" s="40"/>
      <c r="AA152" s="98" t="str">
        <f>IF(NOT(ISERROR(MATCH("Selvfinansieret",B153,0))),"",IF(NOT(ISERROR(MATCH(B153,{"ABER"},0))),IF(X152=0,"",X152),IF(NOT(ISERROR(MATCH(B153,{"GEBER"},0))),IF(AG167=0,"",AG167),IF(NOT(ISERROR(MATCH(B153,{"FIBER"},0))),IF(Z152=0,"",Z152),""))))</f>
        <v/>
      </c>
      <c r="AF152" s="98"/>
    </row>
    <row r="153" spans="1:36" ht="14.5">
      <c r="A153" s="9" t="s">
        <v>144</v>
      </c>
      <c r="B153" s="11"/>
      <c r="C153" s="119"/>
      <c r="D153" s="119"/>
      <c r="E153" s="253" t="s">
        <v>127</v>
      </c>
      <c r="F153" s="11" t="str">
        <f>IF(ISBLANK($F$19),"Projektform skal vælges ved hovedansøger",$F$19)</f>
        <v>Projektform skal vælges ved hovedansøger</v>
      </c>
      <c r="G153" s="98"/>
      <c r="H153" s="118"/>
      <c r="I153" s="120"/>
      <c r="J153" s="98"/>
      <c r="K153" s="98"/>
      <c r="L153" s="98"/>
      <c r="M153" s="98"/>
      <c r="R153" s="27"/>
      <c r="S153" s="36"/>
      <c r="T153" s="40"/>
      <c r="W153" s="3"/>
      <c r="X153" s="40"/>
      <c r="Y153" s="41"/>
      <c r="AA153" s="98"/>
      <c r="AF153" s="98"/>
    </row>
    <row r="154" spans="1:36" ht="29">
      <c r="A154" s="10" t="s">
        <v>25</v>
      </c>
      <c r="B154" s="11"/>
      <c r="C154" s="10"/>
      <c r="D154" s="10"/>
      <c r="E154" s="254" t="s">
        <v>26</v>
      </c>
      <c r="F154" s="129" t="str">
        <f>IFERROR(IF(NOT(ISERROR(MATCH(B153,{"ABER"},0))),INDEX(ABER_Tilskudsprocent_liste[#All],MATCH(B154,ABER_Tilskudsprocent_liste[[#All],[Typer af projekter og aktiviteter/ virksomhedsstørrelse]],0),MATCH(AA156,ABER_Tilskudsprocent_liste[#Headers],0)),IF(NOT(ISERROR(MATCH(B153,{"GBER"},0))),INDEX(GEBER_Tilskudsprocent_liste[#All],MATCH(B154,GEBER_Tilskudsprocent_liste[[#All],[Typer af projekter og aktiviteter/ virksomhedsstørrelse]],0),MATCH(AA156,GEBER_Tilskudsprocent_liste[#Headers],0)),IF(NOT(ISERROR(MATCH(B153,{"FIBER"},0))),INDEX(FIBER_Tilskudsprocent_liste[#All],MATCH(B154,FIBER_Tilskudsprocent_liste[[#All],[Typer af projekter og aktiviteter/ virksomhedsstørrelse]],0),MATCH(AA156,FIBER_Tilskudsprocent_liste[#Headers],0)),""))),"")</f>
        <v/>
      </c>
      <c r="G154" s="128" t="s">
        <v>150</v>
      </c>
      <c r="H154" s="144" t="s">
        <v>155</v>
      </c>
      <c r="I154" s="145"/>
      <c r="J154" s="146" t="s">
        <v>158</v>
      </c>
      <c r="K154" s="146"/>
      <c r="L154" s="98"/>
      <c r="M154" s="98"/>
      <c r="R154" s="28"/>
      <c r="S154" s="37"/>
      <c r="T154" s="40"/>
      <c r="W154" s="3"/>
      <c r="X154" s="100"/>
      <c r="AB154" s="40"/>
      <c r="AF154" s="98"/>
    </row>
    <row r="155" spans="1:36" ht="14.5">
      <c r="A155" s="9"/>
      <c r="B155" s="10"/>
      <c r="C155" s="10"/>
      <c r="D155" s="10"/>
      <c r="E155" s="254"/>
      <c r="F155" s="150" t="str">
        <f>IFERROR(IF(NOT(ISERROR(MATCH(B153,{"ABER"},0))),INDEX(ABER_Tilskudsprocent_liste[#All],MATCH(B154,ABER_Tilskudsprocent_liste[[#All],[Typer af projekter og aktiviteter/ virksomhedsstørrelse]],0),MATCH(AA156,ABER_Tilskudsprocent_liste[#Headers],0)),IF(NOT(ISERROR(MATCH(B153,{"GBER"},0))),INDEX(GEBER_Tilskudsprocent_liste[#All],MATCH(B154,GEBER_Tilskudsprocent_liste[[#All],[Typer af projekter og aktiviteter/ virksomhedsstørrelse]],0),MATCH(AA156,GEBER_Tilskudsprocent_liste[#Headers],0)),IF(NOT(ISERROR(MATCH(B153,{"FIBER"},0))),INDEX(FIBER_Tilskudsprocent_liste[#All],MATCH(B154,FIBER_Tilskudsprocent_liste[[#All],[Typer af projekter og aktiviteter/ virksomhedsstørrelse]],0),MATCH(AA156,FIBER_Tilskudsprocent_liste[#Headers],0)),""))),"")</f>
        <v/>
      </c>
      <c r="G155" s="147"/>
      <c r="H155" s="146" t="str">
        <f>IFERROR(IF(E166*(1-F155)-C167&lt;0,F155-((E166*F155+C167)-E166)/E166,""),"")</f>
        <v/>
      </c>
      <c r="I155" s="146" t="str">
        <f>IFERROR(IF(D167&lt;&gt;0,IF(D167=E166,0,IF(C167&gt;0,(F155-D167/E166)-H155,"HA")),IF(E166*(1-F155)-C167&lt;0,((F155-((E166*F155+C167+D167)-E166)/E166)),"")),"")</f>
        <v/>
      </c>
      <c r="J155" s="148" t="e">
        <f>I155-H156</f>
        <v>#VALUE!</v>
      </c>
      <c r="K155" s="146"/>
      <c r="L155" s="98"/>
      <c r="M155" s="98"/>
      <c r="R155" s="28"/>
      <c r="S155" s="37"/>
      <c r="T155" s="40"/>
      <c r="U155" s="20" t="s">
        <v>157</v>
      </c>
      <c r="V155" t="s">
        <v>156</v>
      </c>
      <c r="W155" s="98" t="s">
        <v>154</v>
      </c>
      <c r="X155" s="98" t="s">
        <v>153</v>
      </c>
      <c r="Y155" s="98" t="s">
        <v>132</v>
      </c>
      <c r="AA155" s="21" t="s">
        <v>129</v>
      </c>
      <c r="AB155" s="25" t="s">
        <v>127</v>
      </c>
      <c r="AC155"/>
    </row>
    <row r="156" spans="1:36" ht="14.5" thickBot="1">
      <c r="A156" s="17"/>
      <c r="B156" s="7" t="s">
        <v>70</v>
      </c>
      <c r="C156" s="7" t="s">
        <v>145</v>
      </c>
      <c r="D156" s="7" t="s">
        <v>151</v>
      </c>
      <c r="E156" s="255" t="s">
        <v>0</v>
      </c>
      <c r="F156" s="8" t="s">
        <v>9</v>
      </c>
      <c r="G156" s="121"/>
      <c r="H156" s="149" t="e">
        <f>(F155-D167/E166)</f>
        <v>#VALUE!</v>
      </c>
      <c r="I156" s="147"/>
      <c r="J156" s="121"/>
      <c r="K156" s="147"/>
      <c r="L156" s="121"/>
      <c r="M156" s="121"/>
      <c r="N156" s="2"/>
      <c r="O156" s="2"/>
      <c r="P156" s="103"/>
      <c r="Q156" s="21"/>
      <c r="R156" s="38"/>
      <c r="S156" s="20"/>
      <c r="T156" s="20"/>
      <c r="U156"/>
      <c r="V156" s="3"/>
      <c r="W156" s="98"/>
      <c r="X156" s="98"/>
      <c r="Z156" s="40"/>
      <c r="AA156" s="19" t="str">
        <f>CONCATENATE(F152," - ",AB156)</f>
        <v xml:space="preserve"> - Projektform skal vælges ved hovedansøger</v>
      </c>
      <c r="AB156" t="str">
        <f>F153</f>
        <v>Projektform skal vælges ved hovedansøger</v>
      </c>
      <c r="AC156"/>
    </row>
    <row r="157" spans="1:36" ht="15" customHeight="1">
      <c r="A157" s="3" t="s">
        <v>67</v>
      </c>
      <c r="B157" s="110">
        <f>IFERROR(IF(E157=0,0,Y157),0)</f>
        <v>0</v>
      </c>
      <c r="C157" s="110">
        <f t="shared" ref="C157:C163" si="26">IFERROR(E157-B157,0)</f>
        <v>0</v>
      </c>
      <c r="D157" s="110"/>
      <c r="E157" s="241">
        <v>0</v>
      </c>
      <c r="F157" s="12"/>
      <c r="G157" s="528" t="s">
        <v>192</v>
      </c>
      <c r="H157" s="529"/>
      <c r="I157" s="529"/>
      <c r="J157" s="529"/>
      <c r="K157" s="529"/>
      <c r="L157" s="529"/>
      <c r="M157" s="529"/>
      <c r="N157" s="529"/>
      <c r="O157" s="530"/>
      <c r="P157" s="104"/>
      <c r="Q157" s="24"/>
      <c r="R157" s="35"/>
      <c r="S157" s="20"/>
      <c r="T157" s="20"/>
      <c r="U157" s="20" t="e">
        <f>((F155-((E166*F155+C167)-E166)/E166))*E157</f>
        <v>#VALUE!</v>
      </c>
      <c r="V157" t="e">
        <f>H156*E157</f>
        <v>#VALUE!</v>
      </c>
      <c r="W157" s="3">
        <f>IFERROR(IF(E157=0,0,E157*H155),0)</f>
        <v>0</v>
      </c>
      <c r="X157" s="98">
        <f>IF(E157=0,0,E157*F154)</f>
        <v>0</v>
      </c>
      <c r="Y157" s="98">
        <f>IF(NOT(ISERROR(MATCH("Selvfinansieret",B$153,0))),0,IF(OR(NOT(ISERROR(MATCH("Ej statsstøtte",B$153,0))),NOT(ISERROR(MATCH(B$153,AI$163:AI$165,0)))),E157,IF(AND(D$167=0,C$167=0),X157,IF(AND(D$167&gt;0,C$167=0),V157,IF(AND(D$167&gt;0,C$167&gt;0,V157=0),0,IF(AND(W157&lt;&gt;0,W157&lt;V157),W157,V157))))))</f>
        <v>0</v>
      </c>
      <c r="AA157" s="19"/>
      <c r="AB157" s="20"/>
      <c r="AC157"/>
      <c r="AE157" s="537" t="s">
        <v>128</v>
      </c>
      <c r="AF157" s="537"/>
      <c r="AG157" s="537"/>
    </row>
    <row r="158" spans="1:36" ht="15" customHeight="1">
      <c r="A158" s="3" t="s">
        <v>3</v>
      </c>
      <c r="B158" s="110">
        <f t="shared" ref="B158:B163" si="27">IFERROR(IF(E158=0,0,Y158),0)</f>
        <v>0</v>
      </c>
      <c r="C158" s="110">
        <f t="shared" si="26"/>
        <v>0</v>
      </c>
      <c r="D158" s="110"/>
      <c r="E158" s="241">
        <v>0</v>
      </c>
      <c r="F158" s="46"/>
      <c r="G158" s="531"/>
      <c r="H158" s="532"/>
      <c r="I158" s="532"/>
      <c r="J158" s="532"/>
      <c r="K158" s="532"/>
      <c r="L158" s="532"/>
      <c r="M158" s="532"/>
      <c r="N158" s="532"/>
      <c r="O158" s="533"/>
      <c r="P158" s="104"/>
      <c r="Q158" s="35"/>
      <c r="R158" s="39"/>
      <c r="S158" s="22"/>
      <c r="T158" s="20"/>
      <c r="U158" s="20" t="e">
        <f>((F155-((E166*F155+C167+D167)-E166)/E166))*E158</f>
        <v>#VALUE!</v>
      </c>
      <c r="V158" t="e">
        <f>H156*E158</f>
        <v>#VALUE!</v>
      </c>
      <c r="W158" s="3">
        <f>IFERROR(IF(E158=0,0,E158*H155),0)</f>
        <v>0</v>
      </c>
      <c r="X158" s="98">
        <f>IF(E158=0,0,E158*F154)</f>
        <v>0</v>
      </c>
      <c r="Y158" s="98">
        <f t="shared" ref="Y158:Y165" si="28">IF(NOT(ISERROR(MATCH("Selvfinansieret",B$153,0))),0,IF(OR(NOT(ISERROR(MATCH("Ej statsstøtte",B$153,0))),NOT(ISERROR(MATCH(B$153,AI$163:AI$165,0)))),E158,IF(AND(D$167=0,C$167=0),X158,IF(AND(D$167&gt;0,C$167=0),V158,IF(AND(D$167&gt;0,C$167&gt;0,V158=0),0,IF(AND(W158&lt;&gt;0,W158&lt;V158),W158,V158))))))</f>
        <v>0</v>
      </c>
      <c r="AA158" s="19"/>
      <c r="AB158" s="20"/>
      <c r="AC158"/>
    </row>
    <row r="159" spans="1:36" ht="15" customHeight="1">
      <c r="A159" s="3" t="s">
        <v>69</v>
      </c>
      <c r="B159" s="110">
        <f t="shared" si="27"/>
        <v>0</v>
      </c>
      <c r="C159" s="110">
        <f t="shared" si="26"/>
        <v>0</v>
      </c>
      <c r="D159" s="110"/>
      <c r="E159" s="241">
        <v>0</v>
      </c>
      <c r="F159" s="46"/>
      <c r="G159" s="531"/>
      <c r="H159" s="532"/>
      <c r="I159" s="532"/>
      <c r="J159" s="532"/>
      <c r="K159" s="532"/>
      <c r="L159" s="532"/>
      <c r="M159" s="532"/>
      <c r="N159" s="532"/>
      <c r="O159" s="533"/>
      <c r="P159" s="104"/>
      <c r="Q159" s="35"/>
      <c r="R159" s="39"/>
      <c r="S159" s="22"/>
      <c r="T159" s="20"/>
      <c r="U159" s="20" t="e">
        <f>((F155-((E166*F155+C167+D167)-E166)/E166))*E159</f>
        <v>#VALUE!</v>
      </c>
      <c r="V159" t="e">
        <f>H156*E159</f>
        <v>#VALUE!</v>
      </c>
      <c r="W159" s="3">
        <f>IFERROR(IF(E159=0,0,E159*H155),0)</f>
        <v>0</v>
      </c>
      <c r="X159" s="98">
        <f>IF(E159=0,0,E159*F154)</f>
        <v>0</v>
      </c>
      <c r="Y159" s="98">
        <f t="shared" si="28"/>
        <v>0</v>
      </c>
      <c r="AA159" s="19"/>
      <c r="AB159" s="20"/>
      <c r="AC159"/>
      <c r="AD159" s="29" t="s">
        <v>147</v>
      </c>
      <c r="AE159" s="29" t="s">
        <v>115</v>
      </c>
      <c r="AF159" s="29" t="s">
        <v>136</v>
      </c>
      <c r="AG159" s="29" t="s">
        <v>116</v>
      </c>
      <c r="AH159" s="29" t="s">
        <v>134</v>
      </c>
      <c r="AI159" s="29" t="s">
        <v>138</v>
      </c>
      <c r="AJ159" s="29" t="s">
        <v>148</v>
      </c>
    </row>
    <row r="160" spans="1:36" ht="15" customHeight="1">
      <c r="A160" s="3" t="s">
        <v>34</v>
      </c>
      <c r="B160" s="110">
        <f t="shared" si="27"/>
        <v>0</v>
      </c>
      <c r="C160" s="110">
        <f t="shared" si="26"/>
        <v>0</v>
      </c>
      <c r="D160" s="110"/>
      <c r="E160" s="241">
        <v>0</v>
      </c>
      <c r="F160" s="46"/>
      <c r="G160" s="531"/>
      <c r="H160" s="532"/>
      <c r="I160" s="532"/>
      <c r="J160" s="532"/>
      <c r="K160" s="532"/>
      <c r="L160" s="532"/>
      <c r="M160" s="532"/>
      <c r="N160" s="532"/>
      <c r="O160" s="533"/>
      <c r="P160" s="105"/>
      <c r="Q160" s="35"/>
      <c r="R160" s="39"/>
      <c r="S160" s="22"/>
      <c r="T160" s="20"/>
      <c r="U160" s="20" t="e">
        <f>((F155-((E166*F155+C167+D167)-E166)/E166))*E160</f>
        <v>#VALUE!</v>
      </c>
      <c r="V160" t="e">
        <f>H156*E160</f>
        <v>#VALUE!</v>
      </c>
      <c r="W160" s="3">
        <f>IFERROR(IF(E160=0,0,E160*H155),0)</f>
        <v>0</v>
      </c>
      <c r="X160" s="98">
        <f>IF(E160=0,0,E160*F154)</f>
        <v>0</v>
      </c>
      <c r="Y160" s="98">
        <f t="shared" si="28"/>
        <v>0</v>
      </c>
      <c r="AA160" t="s">
        <v>130</v>
      </c>
      <c r="AB160" t="s">
        <v>125</v>
      </c>
      <c r="AC160"/>
      <c r="AD160" t="s">
        <v>109</v>
      </c>
      <c r="AE160" t="s">
        <v>109</v>
      </c>
      <c r="AF160" t="s">
        <v>117</v>
      </c>
      <c r="AG160" s="95" t="s">
        <v>124</v>
      </c>
      <c r="AH160" s="98" t="str">
        <f>IF(NOT(ISERROR(MATCH("Selvfinansieret",B153,0))),"",IF(NOT(ISERROR(MATCH(B153,{"ABER"},0))),AE160,IF(NOT(ISERROR(MATCH(B153,{"GBER"},0))),AF160,IF(NOT(ISERROR(MATCH(B153,{"FIBER"},0))),AG160,IF(NOT(ISERROR(MATCH(B153,{"Ej statsstøtte"},0))),AD160,"")))))</f>
        <v/>
      </c>
      <c r="AI160" s="96" t="s">
        <v>115</v>
      </c>
    </row>
    <row r="161" spans="1:36" ht="15" customHeight="1">
      <c r="A161" s="3" t="s">
        <v>2</v>
      </c>
      <c r="B161" s="110">
        <f t="shared" si="27"/>
        <v>0</v>
      </c>
      <c r="C161" s="110">
        <f t="shared" si="26"/>
        <v>0</v>
      </c>
      <c r="D161" s="110"/>
      <c r="E161" s="241">
        <v>0</v>
      </c>
      <c r="F161" s="46"/>
      <c r="G161" s="531"/>
      <c r="H161" s="532"/>
      <c r="I161" s="532"/>
      <c r="J161" s="532"/>
      <c r="K161" s="532"/>
      <c r="L161" s="532"/>
      <c r="M161" s="532"/>
      <c r="N161" s="532"/>
      <c r="O161" s="533"/>
      <c r="P161" s="105"/>
      <c r="Q161" s="35"/>
      <c r="R161" s="39"/>
      <c r="S161" s="22"/>
      <c r="T161" s="20"/>
      <c r="U161" s="20" t="e">
        <f>((F155-((E166*F155+C167+D167)-E166)/E166))*E161</f>
        <v>#VALUE!</v>
      </c>
      <c r="V161" t="e">
        <f>H156*E161</f>
        <v>#VALUE!</v>
      </c>
      <c r="W161" s="3">
        <f>IFERROR(IF(E161=0,0,E161*H155),0)</f>
        <v>0</v>
      </c>
      <c r="X161" s="98">
        <f>IF(E161=0,0,E161*F154)</f>
        <v>0</v>
      </c>
      <c r="Y161" s="98">
        <f t="shared" si="28"/>
        <v>0</v>
      </c>
      <c r="AA161" t="s">
        <v>56</v>
      </c>
      <c r="AB161" t="s">
        <v>126</v>
      </c>
      <c r="AC161"/>
      <c r="AD161" t="s">
        <v>110</v>
      </c>
      <c r="AE161" t="s">
        <v>110</v>
      </c>
      <c r="AF161" t="s">
        <v>118</v>
      </c>
      <c r="AG161" s="95" t="s">
        <v>111</v>
      </c>
      <c r="AH161" s="98" t="str">
        <f>IF(NOT(ISERROR(MATCH("Selvfinansieret",B153,0))),"",IF(NOT(ISERROR(MATCH(B153,{"ABER"},0))),AE161,IF(NOT(ISERROR(MATCH(B153,{"GBER"},0))),AF161,IF(NOT(ISERROR(MATCH(B153,{"FIBER"},0))),AG161,IF(NOT(ISERROR(MATCH(B153,{"Ej statsstøtte"},0))),AD161,"")))))</f>
        <v/>
      </c>
      <c r="AI161" s="97" t="s">
        <v>136</v>
      </c>
    </row>
    <row r="162" spans="1:36" ht="15" customHeight="1">
      <c r="A162" s="3" t="s">
        <v>10</v>
      </c>
      <c r="B162" s="110">
        <f t="shared" si="27"/>
        <v>0</v>
      </c>
      <c r="C162" s="110">
        <f t="shared" si="26"/>
        <v>0</v>
      </c>
      <c r="D162" s="110"/>
      <c r="E162" s="241">
        <v>0</v>
      </c>
      <c r="F162" s="46"/>
      <c r="G162" s="531"/>
      <c r="H162" s="532"/>
      <c r="I162" s="532"/>
      <c r="J162" s="532"/>
      <c r="K162" s="532"/>
      <c r="L162" s="532"/>
      <c r="M162" s="532"/>
      <c r="N162" s="532"/>
      <c r="O162" s="533"/>
      <c r="P162" s="104"/>
      <c r="Q162" s="35"/>
      <c r="R162" s="39"/>
      <c r="S162" s="22"/>
      <c r="T162" s="20"/>
      <c r="U162" s="20" t="e">
        <f>((F155-((E166*F155+C167+D167)-E166)/E166))*E162</f>
        <v>#VALUE!</v>
      </c>
      <c r="V162" t="e">
        <f>H156*E162</f>
        <v>#VALUE!</v>
      </c>
      <c r="W162" s="3">
        <f>IFERROR(IF(E162=0,0,E162*H155),0)</f>
        <v>0</v>
      </c>
      <c r="X162" s="98">
        <f>IF(E162=0,0,E162*F154)</f>
        <v>0</v>
      </c>
      <c r="Y162" s="98">
        <f t="shared" si="28"/>
        <v>0</v>
      </c>
      <c r="Z162" s="98"/>
      <c r="AA162" t="s">
        <v>131</v>
      </c>
      <c r="AB162"/>
      <c r="AC162"/>
      <c r="AD162" t="s">
        <v>111</v>
      </c>
      <c r="AE162" t="s">
        <v>111</v>
      </c>
      <c r="AF162" t="s">
        <v>119</v>
      </c>
      <c r="AG162" s="137" t="s">
        <v>137</v>
      </c>
      <c r="AH162" s="98" t="str">
        <f>IF(NOT(ISERROR(MATCH("Selvfinansieret",B153,0))),"",IF(NOT(ISERROR(MATCH(B153,{"ABER"},0))),AE162,IF(NOT(ISERROR(MATCH(B153,{"GBER"},0))),AF162,IF(NOT(ISERROR(MATCH(B153,{"FIBER"},0))),AG162,IF(NOT(ISERROR(MATCH(B153,{"Ej statsstøtte"},0))),AD162,"")))))</f>
        <v/>
      </c>
      <c r="AI162" s="97" t="s">
        <v>116</v>
      </c>
    </row>
    <row r="163" spans="1:36" ht="15.75" customHeight="1" thickBot="1">
      <c r="A163" s="6" t="s">
        <v>68</v>
      </c>
      <c r="B163" s="110">
        <f t="shared" si="27"/>
        <v>0</v>
      </c>
      <c r="C163" s="110">
        <f t="shared" si="26"/>
        <v>0</v>
      </c>
      <c r="D163" s="110"/>
      <c r="E163" s="242">
        <v>0</v>
      </c>
      <c r="F163" s="46"/>
      <c r="G163" s="531"/>
      <c r="H163" s="532"/>
      <c r="I163" s="532"/>
      <c r="J163" s="532"/>
      <c r="K163" s="532"/>
      <c r="L163" s="532"/>
      <c r="M163" s="532"/>
      <c r="N163" s="532"/>
      <c r="O163" s="533"/>
      <c r="P163" s="104"/>
      <c r="Q163" s="35"/>
      <c r="R163" s="39"/>
      <c r="S163" s="22"/>
      <c r="T163" s="20"/>
      <c r="U163" s="20" t="e">
        <f>((F155-((E166*F155+C167+D167)-E166)/E166))*E163</f>
        <v>#VALUE!</v>
      </c>
      <c r="V163" t="e">
        <f>H156*E163</f>
        <v>#VALUE!</v>
      </c>
      <c r="W163" s="3">
        <f>IFERROR(IF(E163=0,0,E163*H155),0)</f>
        <v>0</v>
      </c>
      <c r="X163" s="98">
        <f>IF(E163=0,0,E163*F154)</f>
        <v>0</v>
      </c>
      <c r="Y163" s="98">
        <f t="shared" si="28"/>
        <v>0</v>
      </c>
      <c r="Z163" s="98"/>
      <c r="AA163" t="s">
        <v>72</v>
      </c>
      <c r="AB163"/>
      <c r="AC163"/>
      <c r="AD163" t="s">
        <v>112</v>
      </c>
      <c r="AE163" t="s">
        <v>112</v>
      </c>
      <c r="AF163" t="s">
        <v>120</v>
      </c>
      <c r="AG163" s="41" t="str">
        <f>""</f>
        <v/>
      </c>
      <c r="AH163" s="98" t="str">
        <f>IF(NOT(ISERROR(MATCH("Selvfinansieret",B153,0))),"",IF(NOT(ISERROR(MATCH(B153,{"ABER"},0))),AE163,IF(NOT(ISERROR(MATCH(B153,{"GBER"},0))),AF163,IF(NOT(ISERROR(MATCH(B153,{"FIBER"},0))),AG163,IF(NOT(ISERROR(MATCH(B153,{"Ej statsstøtte"},0))),AD163,"")))))</f>
        <v/>
      </c>
      <c r="AI163" s="40" t="s">
        <v>85</v>
      </c>
    </row>
    <row r="164" spans="1:36" ht="15" customHeight="1">
      <c r="A164" s="49" t="s">
        <v>21</v>
      </c>
      <c r="B164" s="114">
        <f>SUM(B157+B158+B159+B160-B161-B162+B163)</f>
        <v>0</v>
      </c>
      <c r="C164" s="111">
        <f>SUM(C157+C158+C159+C160-C161-C162+C163)</f>
        <v>0</v>
      </c>
      <c r="D164" s="111"/>
      <c r="E164" s="245">
        <f>SUM(B164:C164)</f>
        <v>0</v>
      </c>
      <c r="F164" s="48"/>
      <c r="G164" s="531"/>
      <c r="H164" s="532"/>
      <c r="I164" s="532"/>
      <c r="J164" s="532"/>
      <c r="K164" s="532"/>
      <c r="L164" s="532"/>
      <c r="M164" s="532"/>
      <c r="N164" s="532"/>
      <c r="O164" s="533"/>
      <c r="P164" s="23"/>
      <c r="R164"/>
      <c r="S164"/>
      <c r="T164"/>
      <c r="U164" s="20" t="e">
        <f>((F155-((E166*F155+C167+D167)-E166)/E166))*E164</f>
        <v>#VALUE!</v>
      </c>
      <c r="V164" t="e">
        <f>H156*E164</f>
        <v>#VALUE!</v>
      </c>
      <c r="W164" s="3">
        <f>IFERROR(IF(E164=0,0,E164*H155),0)</f>
        <v>0</v>
      </c>
      <c r="X164" s="98">
        <f>IF(E164=0,0,E164*F154)</f>
        <v>0</v>
      </c>
      <c r="Y164" s="98">
        <f t="shared" si="28"/>
        <v>0</v>
      </c>
      <c r="Z164" s="98"/>
      <c r="AA164" t="s">
        <v>146</v>
      </c>
      <c r="AB164"/>
      <c r="AC164"/>
      <c r="AD164" t="s">
        <v>122</v>
      </c>
      <c r="AE164" t="s">
        <v>113</v>
      </c>
      <c r="AF164" t="s">
        <v>121</v>
      </c>
      <c r="AG164" s="41" t="str">
        <f>""</f>
        <v/>
      </c>
      <c r="AH164" s="98" t="str">
        <f>IF(NOT(ISERROR(MATCH("Selvfinansieret",B153,0))),"",IF(NOT(ISERROR(MATCH(B153,{"ABER"},0))),AE164,IF(NOT(ISERROR(MATCH(B153,{"GBER"},0))),AF164,IF(NOT(ISERROR(MATCH(B153,{"FIBER"},0))),AG164,IF(NOT(ISERROR(MATCH(B153,{"Ej statsstøtte"},0))),AD164,"")))))</f>
        <v/>
      </c>
      <c r="AI164" s="40" t="s">
        <v>86</v>
      </c>
    </row>
    <row r="165" spans="1:36" ht="15.75" customHeight="1" thickBot="1">
      <c r="A165" s="13" t="s">
        <v>1</v>
      </c>
      <c r="B165" s="112">
        <f>IFERROR(IF(E165=0,0,Y165),0)</f>
        <v>0</v>
      </c>
      <c r="C165" s="110">
        <f>IFERROR(E165-B165,0)</f>
        <v>0</v>
      </c>
      <c r="D165" s="110"/>
      <c r="E165" s="242">
        <v>0</v>
      </c>
      <c r="F165" s="47"/>
      <c r="G165" s="531"/>
      <c r="H165" s="532"/>
      <c r="I165" s="532"/>
      <c r="J165" s="532"/>
      <c r="K165" s="532"/>
      <c r="L165" s="532"/>
      <c r="M165" s="532"/>
      <c r="N165" s="532"/>
      <c r="O165" s="533"/>
      <c r="P165" s="104"/>
      <c r="R165"/>
      <c r="S165"/>
      <c r="T165"/>
      <c r="U165" s="20" t="e">
        <f>((F155-((E166*F155+C167+D167)-E166)/E166))*E165</f>
        <v>#VALUE!</v>
      </c>
      <c r="V165" t="e">
        <f>H156*E165</f>
        <v>#VALUE!</v>
      </c>
      <c r="W165" s="3">
        <f>IFERROR(IF(E165=0,0,E165*H155),0)</f>
        <v>0</v>
      </c>
      <c r="X165" s="98">
        <f>IF(E165=0,0,E165*F154)</f>
        <v>0</v>
      </c>
      <c r="Y165" s="98">
        <f t="shared" si="28"/>
        <v>0</v>
      </c>
      <c r="Z165" s="98"/>
      <c r="AA165" s="19"/>
      <c r="AB165" s="20"/>
      <c r="AC165"/>
      <c r="AD165" t="s">
        <v>113</v>
      </c>
      <c r="AE165" t="s">
        <v>114</v>
      </c>
      <c r="AF165" t="s">
        <v>122</v>
      </c>
      <c r="AG165" s="41" t="str">
        <f>""</f>
        <v/>
      </c>
      <c r="AH165" s="98" t="str">
        <f>IF(NOT(ISERROR(MATCH("Selvfinansieret",B153,0))),"",IF(NOT(ISERROR(MATCH(B153,{"ABER"},0))),AE165,IF(NOT(ISERROR(MATCH(B153,{"GBER"},0))),AF165,IF(NOT(ISERROR(MATCH(B153,{"FIBER"},0))),AG165,IF(NOT(ISERROR(MATCH(B153,{"Ej statsstøtte"},0))),AD165,"")))))</f>
        <v/>
      </c>
      <c r="AI165" s="40" t="s">
        <v>87</v>
      </c>
    </row>
    <row r="166" spans="1:36" ht="15.75" customHeight="1" thickBot="1">
      <c r="A166" s="81" t="s">
        <v>0</v>
      </c>
      <c r="B166" s="143">
        <f>IF(B164+B165&lt;=0,0,B164+B165)</f>
        <v>0</v>
      </c>
      <c r="C166" s="143">
        <f>IF(C164+C165-C167&lt;=0,0,C164+C165-C167)</f>
        <v>0</v>
      </c>
      <c r="D166" s="159"/>
      <c r="E166" s="246">
        <f>SUM(E157+E158+E159+E160-E161-E162+E163)+E165</f>
        <v>0</v>
      </c>
      <c r="F166" s="222"/>
      <c r="G166" s="534"/>
      <c r="H166" s="535"/>
      <c r="I166" s="535"/>
      <c r="J166" s="535"/>
      <c r="K166" s="535"/>
      <c r="L166" s="535"/>
      <c r="M166" s="535"/>
      <c r="N166" s="535"/>
      <c r="O166" s="536"/>
      <c r="P166" s="23"/>
      <c r="R166"/>
      <c r="S166"/>
      <c r="T166"/>
      <c r="U166" s="20" t="e">
        <f>((F155-((E166*F155+C167+D167)-E166)/E166))*E166</f>
        <v>#VALUE!</v>
      </c>
      <c r="V166" t="e">
        <f>H156*E166</f>
        <v>#VALUE!</v>
      </c>
      <c r="W166" s="3">
        <f>IFERROR(IF(E166=0,0,E166*H155),0)</f>
        <v>0</v>
      </c>
      <c r="Y166" s="98">
        <f t="shared" ref="Y166" si="29">IF(NOT(ISERROR(MATCH("Selvfinansieret",B$153,0))),0,IF(OR(NOT(ISERROR(MATCH("Ej statsstøtte",B$153,0))),NOT(ISERROR(MATCH(B$153,AI$163:AI$165,0)))),E166,IF(AND(D176=0,C176=0),X166,IF(AND(D176&gt;0,C176=0),V166,IF(AND(D176&gt;0,C176&gt;0,V166=0),0,IF(AND(W166&lt;&gt;0,W166&lt;V166),W166,V166))))))</f>
        <v>0</v>
      </c>
      <c r="Z166" s="98"/>
      <c r="AA166" s="96"/>
      <c r="AB166" s="96"/>
      <c r="AC166"/>
      <c r="AD166" t="s">
        <v>114</v>
      </c>
      <c r="AE166" s="41" t="str">
        <f>""</f>
        <v/>
      </c>
      <c r="AF166" t="s">
        <v>111</v>
      </c>
      <c r="AG166" s="41" t="str">
        <f>""</f>
        <v/>
      </c>
      <c r="AH166" s="98" t="str">
        <f>IF(NOT(ISERROR(MATCH("Selvfinansieret",B153,0))),"",IF(NOT(ISERROR(MATCH(B153,{"ABER"},0))),AE166,IF(NOT(ISERROR(MATCH(B153,{"GBER"},0))),AF166,IF(NOT(ISERROR(MATCH(B153,{"FIBER"},0))),AG166,IF(NOT(ISERROR(MATCH(B153,{"Ej statsstøtte"},0))),AD166,"")))))</f>
        <v/>
      </c>
      <c r="AI166" s="20" t="s">
        <v>135</v>
      </c>
    </row>
    <row r="167" spans="1:36" s="4" customFormat="1">
      <c r="A167" s="83" t="s">
        <v>101</v>
      </c>
      <c r="B167" s="142">
        <f>B166</f>
        <v>0</v>
      </c>
      <c r="C167" s="163"/>
      <c r="D167" s="161"/>
      <c r="E167" s="247">
        <f>SUM(B157+B158+B159+B160-B161-B162+B163)</f>
        <v>0</v>
      </c>
      <c r="F167" s="101"/>
      <c r="G167" s="80"/>
      <c r="H167" s="80"/>
      <c r="I167" s="80"/>
      <c r="J167" s="80"/>
      <c r="K167" s="80"/>
      <c r="L167" s="80"/>
      <c r="M167" s="80"/>
      <c r="N167" s="80"/>
      <c r="O167" s="80"/>
      <c r="P167" s="23"/>
      <c r="Q167"/>
      <c r="R167"/>
      <c r="S167"/>
      <c r="T167"/>
      <c r="U167"/>
      <c r="V167"/>
      <c r="W167"/>
      <c r="X167"/>
      <c r="Y167" s="98"/>
      <c r="Z167" s="98"/>
      <c r="AA167" s="35"/>
      <c r="AB167" s="97"/>
      <c r="AC167" s="20"/>
      <c r="AD167" t="s">
        <v>124</v>
      </c>
      <c r="AE167" s="3" t="str">
        <f>""</f>
        <v/>
      </c>
      <c r="AF167" s="41" t="s">
        <v>123</v>
      </c>
      <c r="AG167" s="41" t="str">
        <f>""</f>
        <v/>
      </c>
      <c r="AH167" s="98" t="str">
        <f>IF(NOT(ISERROR(MATCH("Selvfinansieret",B153,0))),"",IF(NOT(ISERROR(MATCH(B153,{"ABER"},0))),AE167,IF(NOT(ISERROR(MATCH(B153,{"GBER"},0))),AF167,IF(NOT(ISERROR(MATCH(B153,{"FIBER"},0))),AG167,IF(NOT(ISERROR(MATCH(B153,{"Ej statsstøtte"},0))),AD167,"")))))</f>
        <v/>
      </c>
      <c r="AI167" t="s">
        <v>149</v>
      </c>
      <c r="AJ167" s="3"/>
    </row>
    <row r="168" spans="1:36" s="4" customFormat="1">
      <c r="A168" s="122"/>
      <c r="B168" s="123"/>
      <c r="C168" s="123"/>
      <c r="D168" s="123"/>
      <c r="E168" s="248"/>
      <c r="F168" s="79"/>
      <c r="G168" s="80"/>
      <c r="H168" s="80"/>
      <c r="I168" s="80"/>
      <c r="J168" s="80"/>
      <c r="K168" s="80"/>
      <c r="L168" s="80"/>
      <c r="M168" s="80"/>
      <c r="N168" s="80"/>
      <c r="O168" s="80"/>
      <c r="P168" s="23"/>
      <c r="Q168"/>
      <c r="R168"/>
      <c r="S168"/>
      <c r="T168"/>
      <c r="U168"/>
      <c r="V168"/>
      <c r="W168"/>
      <c r="X168"/>
      <c r="Y168" s="98"/>
      <c r="Z168" s="98"/>
      <c r="AA168" s="98"/>
      <c r="AD168" t="s">
        <v>137</v>
      </c>
      <c r="AE168" s="4" t="str">
        <f>""</f>
        <v/>
      </c>
      <c r="AF168" s="4" t="str">
        <f>""</f>
        <v/>
      </c>
      <c r="AG168" s="41" t="str">
        <f>""</f>
        <v/>
      </c>
      <c r="AH168" s="98" t="str">
        <f>IF(NOT(ISERROR(MATCH("Selvfinansieret",B153,0))),"",IF(NOT(ISERROR(MATCH(B153,{"ABER"},0))),AE168,IF(NOT(ISERROR(MATCH(B153,{"GBER"},0))),AF168,IF(NOT(ISERROR(MATCH(B153,{"FIBER"},0))),AG168,IF(NOT(ISERROR(MATCH(B153,{"Ej statsstøtte"},0))),AD168,"")))))</f>
        <v/>
      </c>
    </row>
    <row r="169" spans="1:36" s="4" customFormat="1">
      <c r="A169" s="77"/>
      <c r="B169" s="78"/>
      <c r="C169" s="78"/>
      <c r="D169" s="78"/>
      <c r="E169" s="249" t="s">
        <v>133</v>
      </c>
      <c r="F169" s="107" t="str">
        <f>F154</f>
        <v/>
      </c>
      <c r="G169" s="79"/>
      <c r="H169" s="80"/>
      <c r="I169" s="80"/>
      <c r="J169" s="80"/>
      <c r="K169" s="80"/>
      <c r="L169" s="80"/>
      <c r="M169" s="80"/>
      <c r="N169" s="80"/>
      <c r="O169" s="80"/>
      <c r="P169" s="80"/>
      <c r="Q169" s="23"/>
      <c r="R169"/>
      <c r="S169"/>
      <c r="T169"/>
      <c r="U169"/>
      <c r="V169"/>
      <c r="W169"/>
      <c r="X169"/>
      <c r="Y169"/>
      <c r="Z169" s="98"/>
      <c r="AA169" s="3"/>
      <c r="AB169" s="3"/>
      <c r="AC169" s="3"/>
    </row>
    <row r="170" spans="1:36" s="4" customFormat="1" ht="28">
      <c r="A170" s="77"/>
      <c r="B170" s="78"/>
      <c r="C170" s="78"/>
      <c r="D170" s="78"/>
      <c r="E170" s="250" t="s">
        <v>152</v>
      </c>
      <c r="F170" s="107" t="str">
        <f>IFERROR(B166/E166,"")</f>
        <v/>
      </c>
      <c r="G170" s="79"/>
      <c r="H170" s="80"/>
      <c r="I170" s="80"/>
      <c r="J170" s="80"/>
      <c r="K170" s="80"/>
      <c r="L170" s="80"/>
      <c r="M170" s="80"/>
      <c r="N170" s="80"/>
      <c r="O170" s="80"/>
      <c r="P170" s="80"/>
      <c r="Q170" s="23"/>
      <c r="R170"/>
      <c r="S170"/>
      <c r="T170"/>
      <c r="U170"/>
      <c r="V170"/>
      <c r="W170"/>
      <c r="X170"/>
      <c r="Y170"/>
      <c r="Z170" s="98"/>
      <c r="AA170" s="3"/>
      <c r="AB170" s="3"/>
      <c r="AC170" s="3"/>
    </row>
    <row r="171" spans="1:36">
      <c r="A171" s="14"/>
      <c r="B171" s="15"/>
      <c r="C171" s="15"/>
      <c r="D171" s="15"/>
      <c r="E171" s="251" t="s">
        <v>57</v>
      </c>
      <c r="F171" s="50">
        <f>IF(NOT(ISERROR(MATCH("Ej statsstøtte",B153,0))),0,IFERROR(E165/E164,0))</f>
        <v>0</v>
      </c>
      <c r="G171" s="138"/>
      <c r="H171" s="2"/>
      <c r="I171" s="2"/>
      <c r="J171" s="2"/>
      <c r="K171" s="2"/>
      <c r="L171" s="2"/>
      <c r="M171" s="2"/>
      <c r="N171" s="2"/>
      <c r="O171" s="2"/>
      <c r="P171" s="2"/>
      <c r="R171"/>
      <c r="S171"/>
      <c r="T171"/>
      <c r="U171"/>
      <c r="W171"/>
      <c r="Y171"/>
    </row>
    <row r="172" spans="1:36" ht="14.5">
      <c r="A172" s="31" t="s">
        <v>64</v>
      </c>
      <c r="B172" s="32">
        <f>IFERROR(E166/$E$15,0)</f>
        <v>0</v>
      </c>
      <c r="C172" s="15"/>
      <c r="D172" s="15"/>
      <c r="E172" s="252" t="s">
        <v>58</v>
      </c>
      <c r="F172" s="50">
        <f>IFERROR(E165/E157,0)</f>
        <v>0</v>
      </c>
      <c r="H172" s="2"/>
      <c r="I172" s="2"/>
      <c r="J172" s="2"/>
      <c r="K172" s="2"/>
      <c r="L172" s="2"/>
      <c r="M172" s="2"/>
      <c r="N172" s="2"/>
      <c r="O172" s="2"/>
      <c r="P172" s="2"/>
      <c r="R172"/>
      <c r="S172"/>
      <c r="T172"/>
      <c r="U172"/>
      <c r="W172"/>
      <c r="Y172"/>
    </row>
    <row r="173" spans="1:36" ht="14.5">
      <c r="A173" s="30"/>
      <c r="B173" s="33"/>
      <c r="E173" s="252"/>
      <c r="H173" s="2"/>
      <c r="I173" s="2"/>
      <c r="J173" s="2"/>
      <c r="K173" s="2"/>
      <c r="L173" s="2"/>
      <c r="M173" s="2"/>
      <c r="N173" s="2"/>
      <c r="O173" s="2"/>
      <c r="P173" s="2"/>
      <c r="R173"/>
      <c r="S173"/>
      <c r="T173"/>
      <c r="U173"/>
      <c r="W173"/>
      <c r="Y173"/>
      <c r="AD173"/>
    </row>
    <row r="174" spans="1:36" ht="14.5">
      <c r="A174" s="9" t="s">
        <v>24</v>
      </c>
      <c r="B174" s="1"/>
      <c r="C174" s="119" t="s">
        <v>42</v>
      </c>
      <c r="D174" s="119"/>
      <c r="E174" s="253" t="s">
        <v>27</v>
      </c>
      <c r="F174" s="117"/>
      <c r="G174" s="98"/>
      <c r="H174" s="118"/>
      <c r="I174" s="120"/>
      <c r="J174" s="98"/>
      <c r="K174" s="98"/>
      <c r="L174" s="98"/>
      <c r="M174" s="98"/>
      <c r="R174" s="27"/>
      <c r="S174" s="36"/>
      <c r="T174" s="97"/>
      <c r="W174" s="3"/>
      <c r="X174" s="40"/>
      <c r="AA174" s="98" t="str">
        <f>IF(NOT(ISERROR(MATCH("Selvfinansieret",B175,0))),"",IF(NOT(ISERROR(MATCH(B175,{"ABER"},0))),IF(X174=0,"",X174),IF(NOT(ISERROR(MATCH(B175,{"GEBER"},0))),IF(AG189=0,"",AG189),IF(NOT(ISERROR(MATCH(B175,{"FIBER"},0))),IF(Z174=0,"",Z174),""))))</f>
        <v/>
      </c>
      <c r="AF174" s="98"/>
    </row>
    <row r="175" spans="1:36" ht="14.5">
      <c r="A175" s="9" t="s">
        <v>144</v>
      </c>
      <c r="B175" s="11"/>
      <c r="C175" s="119"/>
      <c r="D175" s="119"/>
      <c r="E175" s="253" t="s">
        <v>127</v>
      </c>
      <c r="F175" s="11" t="str">
        <f>IF(ISBLANK($F$19),"Projektform skal vælges ved hovedansøger",$F$19)</f>
        <v>Projektform skal vælges ved hovedansøger</v>
      </c>
      <c r="G175" s="98"/>
      <c r="H175" s="118"/>
      <c r="I175" s="120"/>
      <c r="J175" s="98"/>
      <c r="K175" s="98"/>
      <c r="L175" s="98"/>
      <c r="M175" s="98"/>
      <c r="R175" s="27"/>
      <c r="S175" s="36"/>
      <c r="T175" s="40"/>
      <c r="W175" s="3"/>
      <c r="X175" s="40"/>
      <c r="Y175" s="41"/>
      <c r="AA175" s="98"/>
      <c r="AF175" s="98"/>
    </row>
    <row r="176" spans="1:36" ht="29">
      <c r="A176" s="10" t="s">
        <v>25</v>
      </c>
      <c r="B176" s="11"/>
      <c r="C176" s="10"/>
      <c r="D176" s="10"/>
      <c r="E176" s="254" t="s">
        <v>26</v>
      </c>
      <c r="F176" s="129" t="str">
        <f>IFERROR(IF(NOT(ISERROR(MATCH(B175,{"ABER"},0))),INDEX(ABER_Tilskudsprocent_liste[#All],MATCH(B176,ABER_Tilskudsprocent_liste[[#All],[Typer af projekter og aktiviteter/ virksomhedsstørrelse]],0),MATCH(AA178,ABER_Tilskudsprocent_liste[#Headers],0)),IF(NOT(ISERROR(MATCH(B175,{"GBER"},0))),INDEX(GEBER_Tilskudsprocent_liste[#All],MATCH(B176,GEBER_Tilskudsprocent_liste[[#All],[Typer af projekter og aktiviteter/ virksomhedsstørrelse]],0),MATCH(AA178,GEBER_Tilskudsprocent_liste[#Headers],0)),IF(NOT(ISERROR(MATCH(B175,{"FIBER"},0))),INDEX(FIBER_Tilskudsprocent_liste[#All],MATCH(B176,FIBER_Tilskudsprocent_liste[[#All],[Typer af projekter og aktiviteter/ virksomhedsstørrelse]],0),MATCH(AA178,FIBER_Tilskudsprocent_liste[#Headers],0)),""))),"")</f>
        <v/>
      </c>
      <c r="G176" s="128" t="s">
        <v>150</v>
      </c>
      <c r="H176" s="144" t="s">
        <v>155</v>
      </c>
      <c r="I176" s="145"/>
      <c r="J176" s="146" t="s">
        <v>158</v>
      </c>
      <c r="K176" s="146"/>
      <c r="L176" s="98"/>
      <c r="M176" s="98"/>
      <c r="R176" s="28"/>
      <c r="S176" s="37"/>
      <c r="T176" s="40"/>
      <c r="W176" s="3"/>
      <c r="X176" s="100"/>
      <c r="AB176" s="40"/>
      <c r="AF176" s="98"/>
    </row>
    <row r="177" spans="1:36" ht="14.5">
      <c r="A177" s="9"/>
      <c r="B177" s="10"/>
      <c r="C177" s="10"/>
      <c r="D177" s="10"/>
      <c r="E177" s="254"/>
      <c r="F177" s="150" t="str">
        <f>IFERROR(IF(NOT(ISERROR(MATCH(B175,{"ABER"},0))),INDEX(ABER_Tilskudsprocent_liste[#All],MATCH(B176,ABER_Tilskudsprocent_liste[[#All],[Typer af projekter og aktiviteter/ virksomhedsstørrelse]],0),MATCH(AA178,ABER_Tilskudsprocent_liste[#Headers],0)),IF(NOT(ISERROR(MATCH(B175,{"GBER"},0))),INDEX(GEBER_Tilskudsprocent_liste[#All],MATCH(B176,GEBER_Tilskudsprocent_liste[[#All],[Typer af projekter og aktiviteter/ virksomhedsstørrelse]],0),MATCH(AA178,GEBER_Tilskudsprocent_liste[#Headers],0)),IF(NOT(ISERROR(MATCH(B175,{"FIBER"},0))),INDEX(FIBER_Tilskudsprocent_liste[#All],MATCH(B176,FIBER_Tilskudsprocent_liste[[#All],[Typer af projekter og aktiviteter/ virksomhedsstørrelse]],0),MATCH(AA178,FIBER_Tilskudsprocent_liste[#Headers],0)),""))),"")</f>
        <v/>
      </c>
      <c r="G177" s="147"/>
      <c r="H177" s="146" t="str">
        <f>IFERROR(IF(E188*(1-F177)-C189&lt;0,F177-((E188*F177+C189)-E188)/E188,""),"")</f>
        <v/>
      </c>
      <c r="I177" s="146" t="str">
        <f>IFERROR(IF(D189&lt;&gt;0,IF(D189=E188,0,IF(C189&gt;0,(F177-D189/E188)-H177,"HA")),IF(E188*(1-F177)-C189&lt;0,((F177-((E188*F177+C189+D189)-E188)/E188)),"")),"")</f>
        <v/>
      </c>
      <c r="J177" s="148" t="e">
        <f>I177-H178</f>
        <v>#VALUE!</v>
      </c>
      <c r="K177" s="146"/>
      <c r="L177" s="98"/>
      <c r="M177" s="98"/>
      <c r="R177" s="28"/>
      <c r="S177" s="37"/>
      <c r="T177" s="40"/>
      <c r="U177" s="20" t="s">
        <v>157</v>
      </c>
      <c r="V177" t="s">
        <v>156</v>
      </c>
      <c r="W177" s="98" t="s">
        <v>154</v>
      </c>
      <c r="X177" s="98" t="s">
        <v>153</v>
      </c>
      <c r="Y177" s="98" t="s">
        <v>132</v>
      </c>
      <c r="AA177" s="21" t="s">
        <v>129</v>
      </c>
      <c r="AB177" s="25" t="s">
        <v>127</v>
      </c>
      <c r="AC177"/>
    </row>
    <row r="178" spans="1:36" ht="14.5" thickBot="1">
      <c r="A178" s="17"/>
      <c r="B178" s="7" t="s">
        <v>70</v>
      </c>
      <c r="C178" s="7" t="s">
        <v>145</v>
      </c>
      <c r="D178" s="7" t="s">
        <v>151</v>
      </c>
      <c r="E178" s="255" t="s">
        <v>0</v>
      </c>
      <c r="F178" s="8" t="s">
        <v>9</v>
      </c>
      <c r="G178" s="121"/>
      <c r="H178" s="149" t="e">
        <f>(F177-D189/E188)</f>
        <v>#VALUE!</v>
      </c>
      <c r="I178" s="147"/>
      <c r="J178" s="121"/>
      <c r="K178" s="147"/>
      <c r="L178" s="121"/>
      <c r="M178" s="121"/>
      <c r="N178" s="2"/>
      <c r="O178" s="2"/>
      <c r="P178" s="103"/>
      <c r="Q178" s="21"/>
      <c r="R178" s="38"/>
      <c r="S178" s="20"/>
      <c r="T178" s="20"/>
      <c r="U178"/>
      <c r="V178" s="3"/>
      <c r="W178" s="98"/>
      <c r="X178" s="98"/>
      <c r="Z178" s="40"/>
      <c r="AA178" s="19" t="str">
        <f>CONCATENATE(F174," - ",AB178)</f>
        <v xml:space="preserve"> - Projektform skal vælges ved hovedansøger</v>
      </c>
      <c r="AB178" t="str">
        <f>F175</f>
        <v>Projektform skal vælges ved hovedansøger</v>
      </c>
      <c r="AC178"/>
    </row>
    <row r="179" spans="1:36" ht="15" customHeight="1">
      <c r="A179" s="3" t="s">
        <v>67</v>
      </c>
      <c r="B179" s="110">
        <f>IFERROR(IF(E179=0,0,Y179),0)</f>
        <v>0</v>
      </c>
      <c r="C179" s="110">
        <f t="shared" ref="C179:C185" si="30">IFERROR(E179-B179,0)</f>
        <v>0</v>
      </c>
      <c r="D179" s="110"/>
      <c r="E179" s="241">
        <v>0</v>
      </c>
      <c r="F179" s="12"/>
      <c r="G179" s="528" t="s">
        <v>192</v>
      </c>
      <c r="H179" s="529"/>
      <c r="I179" s="529"/>
      <c r="J179" s="529"/>
      <c r="K179" s="529"/>
      <c r="L179" s="529"/>
      <c r="M179" s="529"/>
      <c r="N179" s="529"/>
      <c r="O179" s="530"/>
      <c r="P179" s="104"/>
      <c r="Q179" s="24"/>
      <c r="R179" s="35"/>
      <c r="S179" s="20"/>
      <c r="T179" s="20"/>
      <c r="U179" s="20" t="e">
        <f>((F177-((E188*F177+C189)-E188)/E188))*E179</f>
        <v>#VALUE!</v>
      </c>
      <c r="V179" t="e">
        <f>H178*E179</f>
        <v>#VALUE!</v>
      </c>
      <c r="W179" s="3">
        <f>IFERROR(IF(E179=0,0,E179*H177),0)</f>
        <v>0</v>
      </c>
      <c r="X179" s="98">
        <f>IF(E179=0,0,E179*F176)</f>
        <v>0</v>
      </c>
      <c r="Y179" s="98">
        <f>IF(NOT(ISERROR(MATCH("Selvfinansieret",B$175,0))),0,IF(OR(NOT(ISERROR(MATCH("Ej statsstøtte",B$175,0))),NOT(ISERROR(MATCH(B$175,AI$185:AI$187,0)))),E179,IF(AND(D$189=0,C$189=0),X179,IF(AND(D$189&gt;0,C$189=0),V179,IF(AND(D$189&gt;0,C$189&gt;0,V179=0),0,IF(AND(W179&lt;&gt;0,W179&lt;V179),W179,V179))))))</f>
        <v>0</v>
      </c>
      <c r="AA179" s="19"/>
      <c r="AB179" s="20"/>
      <c r="AC179"/>
      <c r="AE179" s="537" t="s">
        <v>128</v>
      </c>
      <c r="AF179" s="537"/>
      <c r="AG179" s="537"/>
    </row>
    <row r="180" spans="1:36" ht="15" customHeight="1">
      <c r="A180" s="3" t="s">
        <v>3</v>
      </c>
      <c r="B180" s="110">
        <f t="shared" ref="B180:B185" si="31">IFERROR(IF(E180=0,0,Y180),0)</f>
        <v>0</v>
      </c>
      <c r="C180" s="110">
        <f t="shared" si="30"/>
        <v>0</v>
      </c>
      <c r="D180" s="110"/>
      <c r="E180" s="241">
        <v>0</v>
      </c>
      <c r="F180" s="46"/>
      <c r="G180" s="531"/>
      <c r="H180" s="532"/>
      <c r="I180" s="532"/>
      <c r="J180" s="532"/>
      <c r="K180" s="532"/>
      <c r="L180" s="532"/>
      <c r="M180" s="532"/>
      <c r="N180" s="532"/>
      <c r="O180" s="533"/>
      <c r="P180" s="104"/>
      <c r="Q180" s="35"/>
      <c r="R180" s="39"/>
      <c r="S180" s="22"/>
      <c r="T180" s="20"/>
      <c r="U180" s="20" t="e">
        <f>((F177-((E188*F177+C189+D189)-E188)/E188))*E180</f>
        <v>#VALUE!</v>
      </c>
      <c r="V180" t="e">
        <f>H178*E180</f>
        <v>#VALUE!</v>
      </c>
      <c r="W180" s="3">
        <f>IFERROR(IF(E180=0,0,E180*H177),0)</f>
        <v>0</v>
      </c>
      <c r="X180" s="98">
        <f>IF(E180=0,0,E180*F176)</f>
        <v>0</v>
      </c>
      <c r="Y180" s="98">
        <f t="shared" ref="Y180:Y187" si="32">IF(NOT(ISERROR(MATCH("Selvfinansieret",B$175,0))),0,IF(OR(NOT(ISERROR(MATCH("Ej statsstøtte",B$175,0))),NOT(ISERROR(MATCH(B$175,AI$185:AI$187,0)))),E180,IF(AND(D$189=0,C$189=0),X180,IF(AND(D$189&gt;0,C$189=0),V180,IF(AND(D$189&gt;0,C$189&gt;0,V180=0),0,IF(AND(W180&lt;&gt;0,W180&lt;V180),W180,V180))))))</f>
        <v>0</v>
      </c>
      <c r="AA180" s="19"/>
      <c r="AB180" s="20"/>
      <c r="AC180"/>
    </row>
    <row r="181" spans="1:36" ht="15" customHeight="1">
      <c r="A181" s="3" t="s">
        <v>69</v>
      </c>
      <c r="B181" s="110">
        <f t="shared" si="31"/>
        <v>0</v>
      </c>
      <c r="C181" s="110">
        <f t="shared" si="30"/>
        <v>0</v>
      </c>
      <c r="D181" s="110"/>
      <c r="E181" s="241">
        <v>0</v>
      </c>
      <c r="F181" s="46"/>
      <c r="G181" s="531"/>
      <c r="H181" s="532"/>
      <c r="I181" s="532"/>
      <c r="J181" s="532"/>
      <c r="K181" s="532"/>
      <c r="L181" s="532"/>
      <c r="M181" s="532"/>
      <c r="N181" s="532"/>
      <c r="O181" s="533"/>
      <c r="P181" s="104"/>
      <c r="Q181" s="35"/>
      <c r="R181" s="39"/>
      <c r="S181" s="22"/>
      <c r="T181" s="20"/>
      <c r="U181" s="20" t="e">
        <f>((F177-((E188*F177+C189+D189)-E188)/E188))*E181</f>
        <v>#VALUE!</v>
      </c>
      <c r="V181" t="e">
        <f>H178*E181</f>
        <v>#VALUE!</v>
      </c>
      <c r="W181" s="3">
        <f>IFERROR(IF(E181=0,0,E181*H177),0)</f>
        <v>0</v>
      </c>
      <c r="X181" s="98">
        <f>IF(E181=0,0,E181*F176)</f>
        <v>0</v>
      </c>
      <c r="Y181" s="98">
        <f t="shared" si="32"/>
        <v>0</v>
      </c>
      <c r="AA181" s="19"/>
      <c r="AB181" s="20"/>
      <c r="AC181"/>
      <c r="AD181" s="29" t="s">
        <v>147</v>
      </c>
      <c r="AE181" s="29" t="s">
        <v>115</v>
      </c>
      <c r="AF181" s="29" t="s">
        <v>136</v>
      </c>
      <c r="AG181" s="29" t="s">
        <v>116</v>
      </c>
      <c r="AH181" s="29" t="s">
        <v>134</v>
      </c>
      <c r="AI181" s="29" t="s">
        <v>138</v>
      </c>
      <c r="AJ181" s="29" t="s">
        <v>148</v>
      </c>
    </row>
    <row r="182" spans="1:36" ht="15" customHeight="1">
      <c r="A182" s="3" t="s">
        <v>34</v>
      </c>
      <c r="B182" s="110">
        <f t="shared" si="31"/>
        <v>0</v>
      </c>
      <c r="C182" s="110">
        <f t="shared" si="30"/>
        <v>0</v>
      </c>
      <c r="D182" s="110"/>
      <c r="E182" s="241">
        <v>0</v>
      </c>
      <c r="F182" s="46"/>
      <c r="G182" s="531"/>
      <c r="H182" s="532"/>
      <c r="I182" s="532"/>
      <c r="J182" s="532"/>
      <c r="K182" s="532"/>
      <c r="L182" s="532"/>
      <c r="M182" s="532"/>
      <c r="N182" s="532"/>
      <c r="O182" s="533"/>
      <c r="P182" s="105"/>
      <c r="Q182" s="35"/>
      <c r="R182" s="39"/>
      <c r="S182" s="22"/>
      <c r="T182" s="20"/>
      <c r="U182" s="20" t="e">
        <f>((F177-((E188*F177+C189+D189)-E188)/E188))*E182</f>
        <v>#VALUE!</v>
      </c>
      <c r="V182" t="e">
        <f>H178*E182</f>
        <v>#VALUE!</v>
      </c>
      <c r="W182" s="3">
        <f>IFERROR(IF(E182=0,0,E182*H177),0)</f>
        <v>0</v>
      </c>
      <c r="X182" s="98">
        <f>IF(E182=0,0,E182*F176)</f>
        <v>0</v>
      </c>
      <c r="Y182" s="98">
        <f t="shared" si="32"/>
        <v>0</v>
      </c>
      <c r="AA182" t="s">
        <v>130</v>
      </c>
      <c r="AB182" t="s">
        <v>125</v>
      </c>
      <c r="AC182"/>
      <c r="AD182" t="s">
        <v>109</v>
      </c>
      <c r="AE182" t="s">
        <v>109</v>
      </c>
      <c r="AF182" t="s">
        <v>117</v>
      </c>
      <c r="AG182" s="95" t="s">
        <v>124</v>
      </c>
      <c r="AH182" s="98" t="str">
        <f>IF(NOT(ISERROR(MATCH("Selvfinansieret",B175,0))),"",IF(NOT(ISERROR(MATCH(B175,{"ABER"},0))),AE182,IF(NOT(ISERROR(MATCH(B175,{"GBER"},0))),AF182,IF(NOT(ISERROR(MATCH(B175,{"FIBER"},0))),AG182,IF(NOT(ISERROR(MATCH(B175,{"Ej statsstøtte"},0))),AD182,"")))))</f>
        <v/>
      </c>
      <c r="AI182" s="96" t="s">
        <v>115</v>
      </c>
    </row>
    <row r="183" spans="1:36" ht="15" customHeight="1">
      <c r="A183" s="3" t="s">
        <v>2</v>
      </c>
      <c r="B183" s="110">
        <f t="shared" si="31"/>
        <v>0</v>
      </c>
      <c r="C183" s="110">
        <f t="shared" si="30"/>
        <v>0</v>
      </c>
      <c r="D183" s="110"/>
      <c r="E183" s="241">
        <v>0</v>
      </c>
      <c r="F183" s="46"/>
      <c r="G183" s="531"/>
      <c r="H183" s="532"/>
      <c r="I183" s="532"/>
      <c r="J183" s="532"/>
      <c r="K183" s="532"/>
      <c r="L183" s="532"/>
      <c r="M183" s="532"/>
      <c r="N183" s="532"/>
      <c r="O183" s="533"/>
      <c r="P183" s="105"/>
      <c r="Q183" s="35"/>
      <c r="R183" s="39"/>
      <c r="S183" s="22"/>
      <c r="T183" s="20"/>
      <c r="U183" s="20" t="e">
        <f>((F177-((E188*F177+C189+D189)-E188)/E188))*E183</f>
        <v>#VALUE!</v>
      </c>
      <c r="V183" t="e">
        <f>H178*E183</f>
        <v>#VALUE!</v>
      </c>
      <c r="W183" s="3">
        <f>IFERROR(IF(E183=0,0,E183*H177),0)</f>
        <v>0</v>
      </c>
      <c r="X183" s="98">
        <f>IF(E183=0,0,E183*F176)</f>
        <v>0</v>
      </c>
      <c r="Y183" s="98">
        <f t="shared" si="32"/>
        <v>0</v>
      </c>
      <c r="AA183" t="s">
        <v>56</v>
      </c>
      <c r="AB183" t="s">
        <v>126</v>
      </c>
      <c r="AC183"/>
      <c r="AD183" t="s">
        <v>110</v>
      </c>
      <c r="AE183" t="s">
        <v>110</v>
      </c>
      <c r="AF183" t="s">
        <v>118</v>
      </c>
      <c r="AG183" s="95" t="s">
        <v>111</v>
      </c>
      <c r="AH183" s="98" t="str">
        <f>IF(NOT(ISERROR(MATCH("Selvfinansieret",B175,0))),"",IF(NOT(ISERROR(MATCH(B175,{"ABER"},0))),AE183,IF(NOT(ISERROR(MATCH(B175,{"GBER"},0))),AF183,IF(NOT(ISERROR(MATCH(B175,{"FIBER"},0))),AG183,IF(NOT(ISERROR(MATCH(B175,{"Ej statsstøtte"},0))),AD183,"")))))</f>
        <v/>
      </c>
      <c r="AI183" s="97" t="s">
        <v>136</v>
      </c>
    </row>
    <row r="184" spans="1:36" ht="15" customHeight="1">
      <c r="A184" s="3" t="s">
        <v>10</v>
      </c>
      <c r="B184" s="110">
        <f t="shared" si="31"/>
        <v>0</v>
      </c>
      <c r="C184" s="110">
        <f t="shared" si="30"/>
        <v>0</v>
      </c>
      <c r="D184" s="110"/>
      <c r="E184" s="241">
        <v>0</v>
      </c>
      <c r="F184" s="46"/>
      <c r="G184" s="531"/>
      <c r="H184" s="532"/>
      <c r="I184" s="532"/>
      <c r="J184" s="532"/>
      <c r="K184" s="532"/>
      <c r="L184" s="532"/>
      <c r="M184" s="532"/>
      <c r="N184" s="532"/>
      <c r="O184" s="533"/>
      <c r="P184" s="104"/>
      <c r="Q184" s="35"/>
      <c r="R184" s="39"/>
      <c r="S184" s="22"/>
      <c r="T184" s="20"/>
      <c r="U184" s="20" t="e">
        <f>((F177-((E188*F177+C189+D189)-E188)/E188))*E184</f>
        <v>#VALUE!</v>
      </c>
      <c r="V184" t="e">
        <f>H178*E184</f>
        <v>#VALUE!</v>
      </c>
      <c r="W184" s="3">
        <f>IFERROR(IF(E184=0,0,E184*H177),0)</f>
        <v>0</v>
      </c>
      <c r="X184" s="98">
        <f>IF(E184=0,0,E184*F176)</f>
        <v>0</v>
      </c>
      <c r="Y184" s="98">
        <f t="shared" si="32"/>
        <v>0</v>
      </c>
      <c r="Z184" s="98"/>
      <c r="AA184" t="s">
        <v>131</v>
      </c>
      <c r="AB184"/>
      <c r="AC184"/>
      <c r="AD184" t="s">
        <v>111</v>
      </c>
      <c r="AE184" t="s">
        <v>111</v>
      </c>
      <c r="AF184" t="s">
        <v>119</v>
      </c>
      <c r="AG184" s="137" t="s">
        <v>137</v>
      </c>
      <c r="AH184" s="98" t="str">
        <f>IF(NOT(ISERROR(MATCH("Selvfinansieret",B175,0))),"",IF(NOT(ISERROR(MATCH(B175,{"ABER"},0))),AE184,IF(NOT(ISERROR(MATCH(B175,{"GBER"},0))),AF184,IF(NOT(ISERROR(MATCH(B175,{"FIBER"},0))),AG184,IF(NOT(ISERROR(MATCH(B175,{"Ej statsstøtte"},0))),AD184,"")))))</f>
        <v/>
      </c>
      <c r="AI184" s="97" t="s">
        <v>116</v>
      </c>
    </row>
    <row r="185" spans="1:36" ht="15.75" customHeight="1" thickBot="1">
      <c r="A185" s="6" t="s">
        <v>68</v>
      </c>
      <c r="B185" s="110">
        <f t="shared" si="31"/>
        <v>0</v>
      </c>
      <c r="C185" s="110">
        <f t="shared" si="30"/>
        <v>0</v>
      </c>
      <c r="D185" s="110"/>
      <c r="E185" s="242">
        <v>0</v>
      </c>
      <c r="F185" s="221"/>
      <c r="G185" s="532"/>
      <c r="H185" s="532"/>
      <c r="I185" s="532"/>
      <c r="J185" s="532"/>
      <c r="K185" s="532"/>
      <c r="L185" s="532"/>
      <c r="M185" s="532"/>
      <c r="N185" s="532"/>
      <c r="O185" s="533"/>
      <c r="P185" s="104"/>
      <c r="Q185" s="35"/>
      <c r="R185" s="39"/>
      <c r="S185" s="22"/>
      <c r="T185" s="20"/>
      <c r="U185" s="20" t="e">
        <f>((F177-((E188*F177+C189+D189)-E188)/E188))*E185</f>
        <v>#VALUE!</v>
      </c>
      <c r="V185" t="e">
        <f>H178*E185</f>
        <v>#VALUE!</v>
      </c>
      <c r="W185" s="3">
        <f>IFERROR(IF(E185=0,0,E185*H177),0)</f>
        <v>0</v>
      </c>
      <c r="X185" s="98">
        <f>IF(E185=0,0,E185*F176)</f>
        <v>0</v>
      </c>
      <c r="Y185" s="98">
        <f t="shared" si="32"/>
        <v>0</v>
      </c>
      <c r="Z185" s="98"/>
      <c r="AA185" t="s">
        <v>72</v>
      </c>
      <c r="AB185"/>
      <c r="AC185"/>
      <c r="AD185" t="s">
        <v>112</v>
      </c>
      <c r="AE185" t="s">
        <v>112</v>
      </c>
      <c r="AF185" t="s">
        <v>120</v>
      </c>
      <c r="AG185" s="41" t="str">
        <f>""</f>
        <v/>
      </c>
      <c r="AH185" s="98" t="str">
        <f>IF(NOT(ISERROR(MATCH("Selvfinansieret",B175,0))),"",IF(NOT(ISERROR(MATCH(B175,{"ABER"},0))),AE185,IF(NOT(ISERROR(MATCH(B175,{"GBER"},0))),AF185,IF(NOT(ISERROR(MATCH(B175,{"FIBER"},0))),AG185,IF(NOT(ISERROR(MATCH(B175,{"Ej statsstøtte"},0))),AD185,"")))))</f>
        <v/>
      </c>
      <c r="AI185" s="40" t="s">
        <v>85</v>
      </c>
    </row>
    <row r="186" spans="1:36" ht="15" customHeight="1">
      <c r="A186" s="49" t="s">
        <v>21</v>
      </c>
      <c r="B186" s="114">
        <f>SUM(B179+B180+B181+B182-B183-B184+B185)</f>
        <v>0</v>
      </c>
      <c r="C186" s="111">
        <f>SUM(C179+C180+C181+C182-C183-C184+C185)</f>
        <v>0</v>
      </c>
      <c r="D186" s="111"/>
      <c r="E186" s="245">
        <f>SUM(B186:C186)</f>
        <v>0</v>
      </c>
      <c r="F186" s="48"/>
      <c r="G186" s="531"/>
      <c r="H186" s="532"/>
      <c r="I186" s="532"/>
      <c r="J186" s="532"/>
      <c r="K186" s="532"/>
      <c r="L186" s="532"/>
      <c r="M186" s="532"/>
      <c r="N186" s="532"/>
      <c r="O186" s="533"/>
      <c r="P186" s="23"/>
      <c r="R186"/>
      <c r="S186"/>
      <c r="T186"/>
      <c r="U186" s="20" t="e">
        <f>((F177-((E188*F177+C189+D189)-E188)/E188))*E186</f>
        <v>#VALUE!</v>
      </c>
      <c r="V186" t="e">
        <f>H178*E186</f>
        <v>#VALUE!</v>
      </c>
      <c r="W186" s="3">
        <f>IFERROR(IF(E186=0,0,E186*H177),0)</f>
        <v>0</v>
      </c>
      <c r="X186" s="98">
        <f>IF(E186=0,0,E186*F176)</f>
        <v>0</v>
      </c>
      <c r="Y186" s="98">
        <f t="shared" si="32"/>
        <v>0</v>
      </c>
      <c r="Z186" s="98"/>
      <c r="AA186" t="s">
        <v>146</v>
      </c>
      <c r="AB186"/>
      <c r="AC186"/>
      <c r="AD186" t="s">
        <v>122</v>
      </c>
      <c r="AE186" t="s">
        <v>113</v>
      </c>
      <c r="AF186" t="s">
        <v>121</v>
      </c>
      <c r="AG186" s="41" t="str">
        <f>""</f>
        <v/>
      </c>
      <c r="AH186" s="98" t="str">
        <f>IF(NOT(ISERROR(MATCH("Selvfinansieret",B175,0))),"",IF(NOT(ISERROR(MATCH(B175,{"ABER"},0))),AE186,IF(NOT(ISERROR(MATCH(B175,{"GBER"},0))),AF186,IF(NOT(ISERROR(MATCH(B175,{"FIBER"},0))),AG186,IF(NOT(ISERROR(MATCH(B175,{"Ej statsstøtte"},0))),AD186,"")))))</f>
        <v/>
      </c>
      <c r="AI186" s="40" t="s">
        <v>86</v>
      </c>
    </row>
    <row r="187" spans="1:36" ht="15.75" customHeight="1" thickBot="1">
      <c r="A187" s="13" t="s">
        <v>1</v>
      </c>
      <c r="B187" s="112">
        <f>IFERROR(IF(E187=0,0,Y187),0)</f>
        <v>0</v>
      </c>
      <c r="C187" s="110">
        <f>IFERROR(E187-B187,0)</f>
        <v>0</v>
      </c>
      <c r="D187" s="110"/>
      <c r="E187" s="242">
        <v>0</v>
      </c>
      <c r="F187" s="47"/>
      <c r="G187" s="531"/>
      <c r="H187" s="532"/>
      <c r="I187" s="532"/>
      <c r="J187" s="532"/>
      <c r="K187" s="532"/>
      <c r="L187" s="532"/>
      <c r="M187" s="532"/>
      <c r="N187" s="532"/>
      <c r="O187" s="533"/>
      <c r="P187" s="104"/>
      <c r="R187"/>
      <c r="S187"/>
      <c r="T187"/>
      <c r="U187" s="20" t="e">
        <f>((F177-((E188*F177+C189+D189)-E188)/E188))*E187</f>
        <v>#VALUE!</v>
      </c>
      <c r="V187" t="e">
        <f>H178*E187</f>
        <v>#VALUE!</v>
      </c>
      <c r="W187" s="3">
        <f>IFERROR(IF(E187=0,0,E187*H177),0)</f>
        <v>0</v>
      </c>
      <c r="X187" s="98">
        <f>IF(E187=0,0,E187*F176)</f>
        <v>0</v>
      </c>
      <c r="Y187" s="98">
        <f t="shared" si="32"/>
        <v>0</v>
      </c>
      <c r="Z187" s="98"/>
      <c r="AA187" s="19"/>
      <c r="AB187" s="20"/>
      <c r="AC187"/>
      <c r="AD187" t="s">
        <v>113</v>
      </c>
      <c r="AE187" t="s">
        <v>114</v>
      </c>
      <c r="AF187" t="s">
        <v>122</v>
      </c>
      <c r="AG187" s="41" t="str">
        <f>""</f>
        <v/>
      </c>
      <c r="AH187" s="98" t="str">
        <f>IF(NOT(ISERROR(MATCH("Selvfinansieret",B175,0))),"",IF(NOT(ISERROR(MATCH(B175,{"ABER"},0))),AE187,IF(NOT(ISERROR(MATCH(B175,{"GBER"},0))),AF187,IF(NOT(ISERROR(MATCH(B175,{"FIBER"},0))),AG187,IF(NOT(ISERROR(MATCH(B175,{"Ej statsstøtte"},0))),AD187,"")))))</f>
        <v/>
      </c>
      <c r="AI187" s="40" t="s">
        <v>87</v>
      </c>
    </row>
    <row r="188" spans="1:36" ht="15.75" customHeight="1" thickBot="1">
      <c r="A188" s="81" t="s">
        <v>0</v>
      </c>
      <c r="B188" s="143">
        <f>IF(B186+B187&lt;=0,0,B186+B187)</f>
        <v>0</v>
      </c>
      <c r="C188" s="143">
        <f>IF(C186+C187-C189&lt;=0,0,C186+C187-C189)</f>
        <v>0</v>
      </c>
      <c r="D188" s="159"/>
      <c r="E188" s="246">
        <f>SUM(E179+E180+E181+E182-E183-E184+E185)+E187</f>
        <v>0</v>
      </c>
      <c r="F188" s="82"/>
      <c r="G188" s="534"/>
      <c r="H188" s="535"/>
      <c r="I188" s="535"/>
      <c r="J188" s="535"/>
      <c r="K188" s="535"/>
      <c r="L188" s="535"/>
      <c r="M188" s="535"/>
      <c r="N188" s="535"/>
      <c r="O188" s="536"/>
      <c r="P188" s="23"/>
      <c r="R188"/>
      <c r="S188"/>
      <c r="T188"/>
      <c r="U188" s="20" t="e">
        <f>((F177-((E188*F177+C189+D189)-E188)/E188))*E188</f>
        <v>#VALUE!</v>
      </c>
      <c r="V188" t="e">
        <f>H178*E188</f>
        <v>#VALUE!</v>
      </c>
      <c r="W188" s="3">
        <f>IFERROR(IF(E188=0,0,E188*H177),0)</f>
        <v>0</v>
      </c>
      <c r="Y188" s="98">
        <f t="shared" ref="Y188" si="33">IF(NOT(ISERROR(MATCH("Selvfinansieret",B$175,0))),0,IF(OR(NOT(ISERROR(MATCH("Ej statsstøtte",B$175,0))),NOT(ISERROR(MATCH(B$175,AI$185:AI$187,0)))),E188,IF(AND(D198=0,C198=0),X188,IF(AND(D198&gt;0,C198=0),V188,IF(AND(D198&gt;0,C198&gt;0,V188=0),0,IF(AND(W188&lt;&gt;0,W188&lt;V188),W188,V188))))))</f>
        <v>0</v>
      </c>
      <c r="Z188" s="98"/>
      <c r="AA188" s="96"/>
      <c r="AB188" s="96"/>
      <c r="AC188"/>
      <c r="AD188" t="s">
        <v>114</v>
      </c>
      <c r="AE188" s="41" t="str">
        <f>""</f>
        <v/>
      </c>
      <c r="AF188" t="s">
        <v>111</v>
      </c>
      <c r="AG188" s="41" t="str">
        <f>""</f>
        <v/>
      </c>
      <c r="AH188" s="98" t="str">
        <f>IF(NOT(ISERROR(MATCH("Selvfinansieret",B175,0))),"",IF(NOT(ISERROR(MATCH(B175,{"ABER"},0))),AE188,IF(NOT(ISERROR(MATCH(B175,{"GBER"},0))),AF188,IF(NOT(ISERROR(MATCH(B175,{"FIBER"},0))),AG188,IF(NOT(ISERROR(MATCH(B175,{"Ej statsstøtte"},0))),AD188,"")))))</f>
        <v/>
      </c>
      <c r="AI188" s="20" t="s">
        <v>135</v>
      </c>
    </row>
    <row r="189" spans="1:36" s="4" customFormat="1">
      <c r="A189" s="83" t="s">
        <v>101</v>
      </c>
      <c r="B189" s="142">
        <f>B188</f>
        <v>0</v>
      </c>
      <c r="C189" s="163"/>
      <c r="D189" s="161"/>
      <c r="E189" s="247">
        <f>SUM(B179+B180+B181+B182-B183-B184+B185)</f>
        <v>0</v>
      </c>
      <c r="F189" s="101"/>
      <c r="G189" s="80"/>
      <c r="H189" s="80"/>
      <c r="I189" s="80"/>
      <c r="J189" s="80"/>
      <c r="K189" s="80"/>
      <c r="L189" s="80"/>
      <c r="M189" s="80"/>
      <c r="N189" s="80"/>
      <c r="O189" s="80"/>
      <c r="P189" s="23"/>
      <c r="Q189"/>
      <c r="R189"/>
      <c r="S189"/>
      <c r="T189"/>
      <c r="U189"/>
      <c r="V189"/>
      <c r="W189"/>
      <c r="X189"/>
      <c r="Y189" s="98"/>
      <c r="Z189" s="98"/>
      <c r="AA189" s="35"/>
      <c r="AB189" s="97"/>
      <c r="AC189" s="20"/>
      <c r="AD189" t="s">
        <v>124</v>
      </c>
      <c r="AE189" s="3" t="str">
        <f>""</f>
        <v/>
      </c>
      <c r="AF189" s="41" t="s">
        <v>123</v>
      </c>
      <c r="AG189" s="41" t="str">
        <f>""</f>
        <v/>
      </c>
      <c r="AH189" s="98" t="str">
        <f>IF(NOT(ISERROR(MATCH("Selvfinansieret",B175,0))),"",IF(NOT(ISERROR(MATCH(B175,{"ABER"},0))),AE189,IF(NOT(ISERROR(MATCH(B175,{"GBER"},0))),AF189,IF(NOT(ISERROR(MATCH(B175,{"FIBER"},0))),AG189,IF(NOT(ISERROR(MATCH(B175,{"Ej statsstøtte"},0))),AD189,"")))))</f>
        <v/>
      </c>
      <c r="AI189" t="s">
        <v>149</v>
      </c>
      <c r="AJ189" s="3"/>
    </row>
    <row r="190" spans="1:36" s="4" customFormat="1">
      <c r="A190" s="122"/>
      <c r="B190" s="123"/>
      <c r="C190" s="123"/>
      <c r="D190" s="123"/>
      <c r="E190" s="248"/>
      <c r="F190" s="79"/>
      <c r="G190" s="80"/>
      <c r="H190" s="80"/>
      <c r="I190" s="80"/>
      <c r="J190" s="80"/>
      <c r="K190" s="80"/>
      <c r="L190" s="80"/>
      <c r="M190" s="80"/>
      <c r="N190" s="80"/>
      <c r="O190" s="80"/>
      <c r="P190" s="23"/>
      <c r="Q190"/>
      <c r="R190"/>
      <c r="S190"/>
      <c r="T190"/>
      <c r="U190"/>
      <c r="V190"/>
      <c r="W190"/>
      <c r="X190"/>
      <c r="Y190" s="98"/>
      <c r="Z190" s="98"/>
      <c r="AA190" s="98"/>
      <c r="AD190" t="s">
        <v>137</v>
      </c>
      <c r="AE190" s="4" t="str">
        <f>""</f>
        <v/>
      </c>
      <c r="AF190" s="4" t="str">
        <f>""</f>
        <v/>
      </c>
      <c r="AG190" s="41" t="str">
        <f>""</f>
        <v/>
      </c>
      <c r="AH190" s="98" t="str">
        <f>IF(NOT(ISERROR(MATCH("Selvfinansieret",B175,0))),"",IF(NOT(ISERROR(MATCH(B175,{"ABER"},0))),AE190,IF(NOT(ISERROR(MATCH(B175,{"GBER"},0))),AF190,IF(NOT(ISERROR(MATCH(B175,{"FIBER"},0))),AG190,IF(NOT(ISERROR(MATCH(B175,{"Ej statsstøtte"},0))),AD190,"")))))</f>
        <v/>
      </c>
    </row>
    <row r="191" spans="1:36" s="4" customFormat="1">
      <c r="A191" s="77"/>
      <c r="B191" s="78"/>
      <c r="C191" s="78"/>
      <c r="D191" s="78"/>
      <c r="E191" s="249" t="s">
        <v>133</v>
      </c>
      <c r="F191" s="107" t="str">
        <f>F176</f>
        <v/>
      </c>
      <c r="G191" s="79"/>
      <c r="H191" s="80"/>
      <c r="I191" s="80"/>
      <c r="J191" s="80"/>
      <c r="K191" s="80"/>
      <c r="L191" s="80"/>
      <c r="M191" s="80"/>
      <c r="N191" s="80"/>
      <c r="O191" s="80"/>
      <c r="P191" s="80"/>
      <c r="Q191" s="23"/>
      <c r="R191"/>
      <c r="S191"/>
      <c r="T191"/>
      <c r="U191"/>
      <c r="V191"/>
      <c r="W191"/>
      <c r="X191"/>
      <c r="Y191"/>
      <c r="Z191" s="98"/>
      <c r="AA191" s="3"/>
      <c r="AB191" s="3"/>
      <c r="AC191" s="3"/>
    </row>
    <row r="192" spans="1:36" s="4" customFormat="1" ht="28">
      <c r="A192" s="77"/>
      <c r="B192" s="78"/>
      <c r="C192" s="78"/>
      <c r="D192" s="78"/>
      <c r="E192" s="250" t="s">
        <v>152</v>
      </c>
      <c r="F192" s="107" t="str">
        <f>IFERROR(B188/E188,"")</f>
        <v/>
      </c>
      <c r="G192" s="79"/>
      <c r="H192" s="80"/>
      <c r="I192" s="80"/>
      <c r="J192" s="80"/>
      <c r="K192" s="80"/>
      <c r="L192" s="80"/>
      <c r="M192" s="80"/>
      <c r="N192" s="80"/>
      <c r="O192" s="80"/>
      <c r="P192" s="80"/>
      <c r="Q192" s="23"/>
      <c r="R192"/>
      <c r="S192"/>
      <c r="T192"/>
      <c r="U192"/>
      <c r="V192"/>
      <c r="W192"/>
      <c r="X192"/>
      <c r="Y192"/>
      <c r="Z192" s="98"/>
      <c r="AA192" s="3"/>
      <c r="AB192" s="3"/>
      <c r="AC192" s="3"/>
    </row>
    <row r="193" spans="1:36">
      <c r="A193" s="14"/>
      <c r="B193" s="15"/>
      <c r="C193" s="15"/>
      <c r="D193" s="15"/>
      <c r="E193" s="251" t="s">
        <v>57</v>
      </c>
      <c r="F193" s="50">
        <f>IF(NOT(ISERROR(MATCH("Ej statsstøtte",B175,0))),0,IFERROR(E187/E186,0))</f>
        <v>0</v>
      </c>
      <c r="G193" s="138"/>
      <c r="H193" s="2"/>
      <c r="I193" s="2"/>
      <c r="J193" s="2"/>
      <c r="K193" s="2"/>
      <c r="L193" s="2"/>
      <c r="M193" s="2"/>
      <c r="N193" s="2"/>
      <c r="O193" s="2"/>
      <c r="P193" s="2"/>
      <c r="R193"/>
      <c r="S193"/>
      <c r="T193"/>
      <c r="U193"/>
      <c r="W193"/>
      <c r="Y193"/>
    </row>
    <row r="194" spans="1:36" ht="14.5">
      <c r="A194" s="31" t="s">
        <v>64</v>
      </c>
      <c r="B194" s="32">
        <f>IFERROR(E188/$E$15,0)</f>
        <v>0</v>
      </c>
      <c r="C194" s="15"/>
      <c r="D194" s="15"/>
      <c r="E194" s="252" t="s">
        <v>58</v>
      </c>
      <c r="F194" s="50">
        <f>IFERROR(E187/E179,0)</f>
        <v>0</v>
      </c>
      <c r="H194" s="2"/>
      <c r="I194" s="2"/>
      <c r="J194" s="2"/>
      <c r="K194" s="2"/>
      <c r="L194" s="2"/>
      <c r="M194" s="2"/>
      <c r="N194" s="2"/>
      <c r="O194" s="2"/>
      <c r="P194" s="2"/>
      <c r="R194"/>
      <c r="S194"/>
      <c r="T194"/>
      <c r="U194"/>
      <c r="W194"/>
      <c r="Y194"/>
    </row>
    <row r="195" spans="1:36" ht="14.5">
      <c r="A195" s="30"/>
      <c r="B195" s="33"/>
      <c r="E195" s="252"/>
      <c r="H195" s="2"/>
      <c r="I195" s="2"/>
      <c r="J195" s="2"/>
      <c r="K195" s="2"/>
      <c r="L195" s="2"/>
      <c r="M195" s="2"/>
      <c r="N195" s="2"/>
      <c r="O195" s="2"/>
      <c r="P195" s="2"/>
      <c r="R195"/>
      <c r="S195"/>
      <c r="T195"/>
      <c r="U195"/>
      <c r="W195"/>
      <c r="Y195"/>
      <c r="AD195"/>
    </row>
    <row r="196" spans="1:36" ht="14.5">
      <c r="A196" s="9" t="s">
        <v>24</v>
      </c>
      <c r="B196" s="1"/>
      <c r="C196" s="119" t="s">
        <v>43</v>
      </c>
      <c r="D196" s="119"/>
      <c r="E196" s="253" t="s">
        <v>27</v>
      </c>
      <c r="F196" s="117"/>
      <c r="G196" s="98"/>
      <c r="H196" s="118"/>
      <c r="I196" s="120"/>
      <c r="J196" s="98"/>
      <c r="K196" s="98"/>
      <c r="L196" s="98"/>
      <c r="M196" s="98"/>
      <c r="R196" s="27"/>
      <c r="S196" s="36"/>
      <c r="T196" s="97"/>
      <c r="W196" s="3"/>
      <c r="X196" s="40"/>
      <c r="AA196" s="98" t="str">
        <f>IF(NOT(ISERROR(MATCH("Selvfinansieret",B197,0))),"",IF(NOT(ISERROR(MATCH(B197,{"ABER"},0))),IF(X196=0,"",X196),IF(NOT(ISERROR(MATCH(B197,{"GEBER"},0))),IF(AG211=0,"",AG211),IF(NOT(ISERROR(MATCH(B197,{"FIBER"},0))),IF(Z196=0,"",Z196),""))))</f>
        <v/>
      </c>
      <c r="AF196" s="98"/>
    </row>
    <row r="197" spans="1:36" ht="14.5">
      <c r="A197" s="9" t="s">
        <v>144</v>
      </c>
      <c r="B197" s="11"/>
      <c r="C197" s="119"/>
      <c r="D197" s="119"/>
      <c r="E197" s="253" t="s">
        <v>127</v>
      </c>
      <c r="F197" s="11" t="str">
        <f>IF(ISBLANK($F$19),"Projektform skal vælges ved hovedansøger",$F$19)</f>
        <v>Projektform skal vælges ved hovedansøger</v>
      </c>
      <c r="G197" s="98"/>
      <c r="H197" s="118"/>
      <c r="I197" s="120"/>
      <c r="J197" s="98"/>
      <c r="K197" s="98"/>
      <c r="L197" s="98"/>
      <c r="M197" s="98"/>
      <c r="R197" s="27"/>
      <c r="S197" s="36"/>
      <c r="T197" s="40"/>
      <c r="W197" s="3"/>
      <c r="X197" s="40"/>
      <c r="Y197" s="41"/>
      <c r="AA197" s="98"/>
      <c r="AF197" s="98"/>
    </row>
    <row r="198" spans="1:36" ht="29">
      <c r="A198" s="10" t="s">
        <v>25</v>
      </c>
      <c r="B198" s="11"/>
      <c r="C198" s="10"/>
      <c r="D198" s="10"/>
      <c r="E198" s="254" t="s">
        <v>26</v>
      </c>
      <c r="F198" s="129" t="str">
        <f>IFERROR(IF(NOT(ISERROR(MATCH(B197,{"ABER"},0))),INDEX(ABER_Tilskudsprocent_liste[#All],MATCH(B198,ABER_Tilskudsprocent_liste[[#All],[Typer af projekter og aktiviteter/ virksomhedsstørrelse]],0),MATCH(AA200,ABER_Tilskudsprocent_liste[#Headers],0)),IF(NOT(ISERROR(MATCH(B197,{"GBER"},0))),INDEX(GEBER_Tilskudsprocent_liste[#All],MATCH(B198,GEBER_Tilskudsprocent_liste[[#All],[Typer af projekter og aktiviteter/ virksomhedsstørrelse]],0),MATCH(AA200,GEBER_Tilskudsprocent_liste[#Headers],0)),IF(NOT(ISERROR(MATCH(B197,{"FIBER"},0))),INDEX(FIBER_Tilskudsprocent_liste[#All],MATCH(B198,FIBER_Tilskudsprocent_liste[[#All],[Typer af projekter og aktiviteter/ virksomhedsstørrelse]],0),MATCH(AA200,FIBER_Tilskudsprocent_liste[#Headers],0)),""))),"")</f>
        <v/>
      </c>
      <c r="G198" s="128" t="s">
        <v>150</v>
      </c>
      <c r="H198" s="144" t="s">
        <v>155</v>
      </c>
      <c r="I198" s="145"/>
      <c r="J198" s="146" t="s">
        <v>158</v>
      </c>
      <c r="K198" s="146"/>
      <c r="L198" s="98"/>
      <c r="M198" s="98"/>
      <c r="R198" s="28"/>
      <c r="S198" s="37"/>
      <c r="T198" s="40"/>
      <c r="W198" s="3"/>
      <c r="X198" s="100"/>
      <c r="AB198" s="40"/>
      <c r="AF198" s="98"/>
    </row>
    <row r="199" spans="1:36" ht="14.5">
      <c r="A199" s="9"/>
      <c r="B199" s="10"/>
      <c r="C199" s="10"/>
      <c r="D199" s="10"/>
      <c r="E199" s="254"/>
      <c r="F199" s="150" t="str">
        <f>IFERROR(IF(NOT(ISERROR(MATCH(B197,{"ABER"},0))),INDEX(ABER_Tilskudsprocent_liste[#All],MATCH(B198,ABER_Tilskudsprocent_liste[[#All],[Typer af projekter og aktiviteter/ virksomhedsstørrelse]],0),MATCH(AA200,ABER_Tilskudsprocent_liste[#Headers],0)),IF(NOT(ISERROR(MATCH(B197,{"GBER"},0))),INDEX(GEBER_Tilskudsprocent_liste[#All],MATCH(B198,GEBER_Tilskudsprocent_liste[[#All],[Typer af projekter og aktiviteter/ virksomhedsstørrelse]],0),MATCH(AA200,GEBER_Tilskudsprocent_liste[#Headers],0)),IF(NOT(ISERROR(MATCH(B197,{"FIBER"},0))),INDEX(FIBER_Tilskudsprocent_liste[#All],MATCH(B198,FIBER_Tilskudsprocent_liste[[#All],[Typer af projekter og aktiviteter/ virksomhedsstørrelse]],0),MATCH(AA200,FIBER_Tilskudsprocent_liste[#Headers],0)),""))),"")</f>
        <v/>
      </c>
      <c r="G199" s="147"/>
      <c r="H199" s="146" t="str">
        <f>IFERROR(IF(E210*(1-F199)-C211&lt;0,F199-((E210*F199+C211)-E210)/E210,""),"")</f>
        <v/>
      </c>
      <c r="I199" s="146" t="str">
        <f>IFERROR(IF(D211&lt;&gt;0,IF(D211=E210,0,IF(C211&gt;0,(F199-D211/E210)-H199,"HA")),IF(E210*(1-F199)-C211&lt;0,((F199-((E210*F199+C211+D211)-E210)/E210)),"")),"")</f>
        <v/>
      </c>
      <c r="J199" s="148" t="e">
        <f>I199-H200</f>
        <v>#VALUE!</v>
      </c>
      <c r="K199" s="146"/>
      <c r="L199" s="98"/>
      <c r="M199" s="98"/>
      <c r="R199" s="28"/>
      <c r="S199" s="37"/>
      <c r="T199" s="40"/>
      <c r="U199" s="20" t="s">
        <v>157</v>
      </c>
      <c r="V199" t="s">
        <v>156</v>
      </c>
      <c r="W199" s="98" t="s">
        <v>154</v>
      </c>
      <c r="X199" s="98" t="s">
        <v>153</v>
      </c>
      <c r="Y199" s="98" t="s">
        <v>132</v>
      </c>
      <c r="AA199" s="21" t="s">
        <v>129</v>
      </c>
      <c r="AB199" s="25" t="s">
        <v>127</v>
      </c>
      <c r="AC199"/>
    </row>
    <row r="200" spans="1:36" ht="14.5" thickBot="1">
      <c r="A200" s="17"/>
      <c r="B200" s="7" t="s">
        <v>70</v>
      </c>
      <c r="C200" s="7" t="s">
        <v>145</v>
      </c>
      <c r="D200" s="7" t="s">
        <v>151</v>
      </c>
      <c r="E200" s="255" t="s">
        <v>0</v>
      </c>
      <c r="F200" s="8" t="s">
        <v>9</v>
      </c>
      <c r="G200" s="121"/>
      <c r="H200" s="149" t="e">
        <f>(F199-D211/E210)</f>
        <v>#VALUE!</v>
      </c>
      <c r="I200" s="147"/>
      <c r="J200" s="121"/>
      <c r="K200" s="147"/>
      <c r="L200" s="121"/>
      <c r="M200" s="121"/>
      <c r="N200" s="2"/>
      <c r="O200" s="2"/>
      <c r="P200" s="103"/>
      <c r="Q200" s="21"/>
      <c r="R200" s="38"/>
      <c r="S200" s="20"/>
      <c r="T200" s="20"/>
      <c r="U200"/>
      <c r="V200" s="3"/>
      <c r="W200" s="98"/>
      <c r="X200" s="98"/>
      <c r="Z200" s="40"/>
      <c r="AA200" s="19" t="str">
        <f>CONCATENATE(F196," - ",AB200)</f>
        <v xml:space="preserve"> - Projektform skal vælges ved hovedansøger</v>
      </c>
      <c r="AB200" t="str">
        <f>F197</f>
        <v>Projektform skal vælges ved hovedansøger</v>
      </c>
      <c r="AC200"/>
    </row>
    <row r="201" spans="1:36" ht="15" customHeight="1">
      <c r="A201" s="3" t="s">
        <v>67</v>
      </c>
      <c r="B201" s="110">
        <f>IFERROR(IF(E201=0,0,Y201),0)</f>
        <v>0</v>
      </c>
      <c r="C201" s="110">
        <f t="shared" ref="C201:C207" si="34">IFERROR(E201-B201,0)</f>
        <v>0</v>
      </c>
      <c r="D201" s="110"/>
      <c r="E201" s="241">
        <v>0</v>
      </c>
      <c r="F201" s="12"/>
      <c r="G201" s="528" t="s">
        <v>192</v>
      </c>
      <c r="H201" s="529"/>
      <c r="I201" s="529"/>
      <c r="J201" s="529"/>
      <c r="K201" s="529"/>
      <c r="L201" s="529"/>
      <c r="M201" s="529"/>
      <c r="N201" s="529"/>
      <c r="O201" s="530"/>
      <c r="P201" s="104"/>
      <c r="Q201" s="24"/>
      <c r="R201" s="35"/>
      <c r="S201" s="20"/>
      <c r="T201" s="20"/>
      <c r="U201" s="20" t="e">
        <f>((F199-((E210*F199+C211)-E210)/E210))*E201</f>
        <v>#VALUE!</v>
      </c>
      <c r="V201" t="e">
        <f>H200*E201</f>
        <v>#VALUE!</v>
      </c>
      <c r="W201" s="3">
        <f>IFERROR(IF(E201=0,0,E201*H199),0)</f>
        <v>0</v>
      </c>
      <c r="X201" s="98">
        <f>IF(E201=0,0,E201*F198)</f>
        <v>0</v>
      </c>
      <c r="Y201" s="98">
        <f>IF(NOT(ISERROR(MATCH("Selvfinansieret",B$197,0))),0,IF(OR(NOT(ISERROR(MATCH("Ej statsstøtte",B$197,0))),NOT(ISERROR(MATCH(B$197,AI$207:AI$209,0)))),E201,IF(AND(D$211=0,C$211=0),X201,IF(AND(D$211&gt;0,C$211=0),V201,IF(AND(D$211&gt;0,C$211&gt;0,V201=0),0,IF(AND(W201&lt;&gt;0,W201&lt;V201),W201,V201))))))</f>
        <v>0</v>
      </c>
      <c r="AA201" s="19"/>
      <c r="AB201" s="20"/>
      <c r="AC201"/>
      <c r="AE201" s="537" t="s">
        <v>128</v>
      </c>
      <c r="AF201" s="537"/>
      <c r="AG201" s="537"/>
    </row>
    <row r="202" spans="1:36" ht="15" customHeight="1">
      <c r="A202" s="3" t="s">
        <v>3</v>
      </c>
      <c r="B202" s="110">
        <f t="shared" ref="B202:B207" si="35">IFERROR(IF(E202=0,0,Y202),0)</f>
        <v>0</v>
      </c>
      <c r="C202" s="110">
        <f t="shared" si="34"/>
        <v>0</v>
      </c>
      <c r="D202" s="110"/>
      <c r="E202" s="241">
        <v>0</v>
      </c>
      <c r="F202" s="46"/>
      <c r="G202" s="531"/>
      <c r="H202" s="532"/>
      <c r="I202" s="532"/>
      <c r="J202" s="532"/>
      <c r="K202" s="532"/>
      <c r="L202" s="532"/>
      <c r="M202" s="532"/>
      <c r="N202" s="532"/>
      <c r="O202" s="533"/>
      <c r="P202" s="104"/>
      <c r="Q202" s="35"/>
      <c r="R202" s="39"/>
      <c r="S202" s="22"/>
      <c r="T202" s="20"/>
      <c r="U202" s="20" t="e">
        <f>((F199-((E210*F199+C211+D211)-E210)/E210))*E202</f>
        <v>#VALUE!</v>
      </c>
      <c r="V202" t="e">
        <f>H200*E202</f>
        <v>#VALUE!</v>
      </c>
      <c r="W202" s="3">
        <f>IFERROR(IF(E202=0,0,E202*H199),0)</f>
        <v>0</v>
      </c>
      <c r="X202" s="98">
        <f>IF(E202=0,0,E202*F198)</f>
        <v>0</v>
      </c>
      <c r="Y202" s="98">
        <f t="shared" ref="Y202:Y209" si="36">IF(NOT(ISERROR(MATCH("Selvfinansieret",B$197,0))),0,IF(OR(NOT(ISERROR(MATCH("Ej statsstøtte",B$197,0))),NOT(ISERROR(MATCH(B$197,AI$207:AI$209,0)))),E202,IF(AND(D$211=0,C$211=0),X202,IF(AND(D$211&gt;0,C$211=0),V202,IF(AND(D$211&gt;0,C$211&gt;0,V202=0),0,IF(AND(W202&lt;&gt;0,W202&lt;V202),W202,V202))))))</f>
        <v>0</v>
      </c>
      <c r="AA202" s="19"/>
      <c r="AB202" s="20"/>
      <c r="AC202"/>
    </row>
    <row r="203" spans="1:36" ht="15" customHeight="1">
      <c r="A203" s="3" t="s">
        <v>69</v>
      </c>
      <c r="B203" s="110">
        <f t="shared" si="35"/>
        <v>0</v>
      </c>
      <c r="C203" s="110">
        <f t="shared" si="34"/>
        <v>0</v>
      </c>
      <c r="D203" s="110"/>
      <c r="E203" s="241">
        <v>0</v>
      </c>
      <c r="F203" s="46"/>
      <c r="G203" s="531"/>
      <c r="H203" s="532"/>
      <c r="I203" s="532"/>
      <c r="J203" s="532"/>
      <c r="K203" s="532"/>
      <c r="L203" s="532"/>
      <c r="M203" s="532"/>
      <c r="N203" s="532"/>
      <c r="O203" s="533"/>
      <c r="P203" s="104"/>
      <c r="Q203" s="35"/>
      <c r="R203" s="39"/>
      <c r="S203" s="22"/>
      <c r="T203" s="20"/>
      <c r="U203" s="20" t="e">
        <f>((F199-((E210*F199+C211+D211)-E210)/E210))*E203</f>
        <v>#VALUE!</v>
      </c>
      <c r="V203" t="e">
        <f>H200*E203</f>
        <v>#VALUE!</v>
      </c>
      <c r="W203" s="3">
        <f>IFERROR(IF(E203=0,0,E203*H199),0)</f>
        <v>0</v>
      </c>
      <c r="X203" s="98">
        <f>IF(E203=0,0,E203*F198)</f>
        <v>0</v>
      </c>
      <c r="Y203" s="98">
        <f t="shared" si="36"/>
        <v>0</v>
      </c>
      <c r="AA203" s="19"/>
      <c r="AB203" s="20"/>
      <c r="AC203"/>
      <c r="AD203" s="29" t="s">
        <v>147</v>
      </c>
      <c r="AE203" s="29" t="s">
        <v>115</v>
      </c>
      <c r="AF203" s="29" t="s">
        <v>136</v>
      </c>
      <c r="AG203" s="29" t="s">
        <v>116</v>
      </c>
      <c r="AH203" s="29" t="s">
        <v>134</v>
      </c>
      <c r="AI203" s="29" t="s">
        <v>138</v>
      </c>
      <c r="AJ203" s="29" t="s">
        <v>148</v>
      </c>
    </row>
    <row r="204" spans="1:36" ht="15" customHeight="1">
      <c r="A204" s="3" t="s">
        <v>34</v>
      </c>
      <c r="B204" s="110">
        <f t="shared" si="35"/>
        <v>0</v>
      </c>
      <c r="C204" s="110">
        <f t="shared" si="34"/>
        <v>0</v>
      </c>
      <c r="D204" s="110"/>
      <c r="E204" s="241">
        <v>0</v>
      </c>
      <c r="F204" s="46"/>
      <c r="G204" s="531"/>
      <c r="H204" s="532"/>
      <c r="I204" s="532"/>
      <c r="J204" s="532"/>
      <c r="K204" s="532"/>
      <c r="L204" s="532"/>
      <c r="M204" s="532"/>
      <c r="N204" s="532"/>
      <c r="O204" s="533"/>
      <c r="P204" s="105"/>
      <c r="Q204" s="35"/>
      <c r="R204" s="39"/>
      <c r="S204" s="22"/>
      <c r="T204" s="20"/>
      <c r="U204" s="20" t="e">
        <f>((F199-((E210*F199+C211+D211)-E210)/E210))*E204</f>
        <v>#VALUE!</v>
      </c>
      <c r="V204" t="e">
        <f>H200*E204</f>
        <v>#VALUE!</v>
      </c>
      <c r="W204" s="3">
        <f>IFERROR(IF(E204=0,0,E204*H199),0)</f>
        <v>0</v>
      </c>
      <c r="X204" s="98">
        <f>IF(E204=0,0,E204*F198)</f>
        <v>0</v>
      </c>
      <c r="Y204" s="98">
        <f t="shared" si="36"/>
        <v>0</v>
      </c>
      <c r="AA204" t="s">
        <v>130</v>
      </c>
      <c r="AB204" t="s">
        <v>125</v>
      </c>
      <c r="AC204"/>
      <c r="AD204" t="s">
        <v>109</v>
      </c>
      <c r="AE204" t="s">
        <v>109</v>
      </c>
      <c r="AF204" t="s">
        <v>117</v>
      </c>
      <c r="AG204" s="95" t="s">
        <v>124</v>
      </c>
      <c r="AH204" s="98" t="str">
        <f>IF(NOT(ISERROR(MATCH("Selvfinansieret",B197,0))),"",IF(NOT(ISERROR(MATCH(B197,{"ABER"},0))),AE204,IF(NOT(ISERROR(MATCH(B197,{"GBER"},0))),AF204,IF(NOT(ISERROR(MATCH(B197,{"FIBER"},0))),AG204,IF(NOT(ISERROR(MATCH(B197,{"Ej statsstøtte"},0))),AD204,"")))))</f>
        <v/>
      </c>
      <c r="AI204" s="96" t="s">
        <v>115</v>
      </c>
    </row>
    <row r="205" spans="1:36" ht="15" customHeight="1">
      <c r="A205" s="3" t="s">
        <v>2</v>
      </c>
      <c r="B205" s="110">
        <f t="shared" si="35"/>
        <v>0</v>
      </c>
      <c r="C205" s="110">
        <f t="shared" si="34"/>
        <v>0</v>
      </c>
      <c r="D205" s="110"/>
      <c r="E205" s="241">
        <v>0</v>
      </c>
      <c r="F205" s="46"/>
      <c r="G205" s="531"/>
      <c r="H205" s="532"/>
      <c r="I205" s="532"/>
      <c r="J205" s="532"/>
      <c r="K205" s="532"/>
      <c r="L205" s="532"/>
      <c r="M205" s="532"/>
      <c r="N205" s="532"/>
      <c r="O205" s="533"/>
      <c r="P205" s="105"/>
      <c r="Q205" s="35"/>
      <c r="R205" s="39"/>
      <c r="S205" s="22"/>
      <c r="T205" s="20"/>
      <c r="U205" s="20" t="e">
        <f>((F199-((E210*F199+C211+D211)-E210)/E210))*E205</f>
        <v>#VALUE!</v>
      </c>
      <c r="V205" t="e">
        <f>H200*E205</f>
        <v>#VALUE!</v>
      </c>
      <c r="W205" s="3">
        <f>IFERROR(IF(E205=0,0,E205*H199),0)</f>
        <v>0</v>
      </c>
      <c r="X205" s="98">
        <f>IF(E205=0,0,E205*F198)</f>
        <v>0</v>
      </c>
      <c r="Y205" s="98">
        <f t="shared" si="36"/>
        <v>0</v>
      </c>
      <c r="AA205" t="s">
        <v>56</v>
      </c>
      <c r="AB205" t="s">
        <v>126</v>
      </c>
      <c r="AC205"/>
      <c r="AD205" t="s">
        <v>110</v>
      </c>
      <c r="AE205" t="s">
        <v>110</v>
      </c>
      <c r="AF205" t="s">
        <v>118</v>
      </c>
      <c r="AG205" s="95" t="s">
        <v>111</v>
      </c>
      <c r="AH205" s="98" t="str">
        <f>IF(NOT(ISERROR(MATCH("Selvfinansieret",B197,0))),"",IF(NOT(ISERROR(MATCH(B197,{"ABER"},0))),AE205,IF(NOT(ISERROR(MATCH(B197,{"GBER"},0))),AF205,IF(NOT(ISERROR(MATCH(B197,{"FIBER"},0))),AG205,IF(NOT(ISERROR(MATCH(B197,{"Ej statsstøtte"},0))),AD205,"")))))</f>
        <v/>
      </c>
      <c r="AI205" s="97" t="s">
        <v>136</v>
      </c>
    </row>
    <row r="206" spans="1:36" ht="15" customHeight="1">
      <c r="A206" s="3" t="s">
        <v>10</v>
      </c>
      <c r="B206" s="110">
        <f t="shared" si="35"/>
        <v>0</v>
      </c>
      <c r="C206" s="110">
        <f t="shared" si="34"/>
        <v>0</v>
      </c>
      <c r="D206" s="110"/>
      <c r="E206" s="241">
        <v>0</v>
      </c>
      <c r="F206" s="46"/>
      <c r="G206" s="531"/>
      <c r="H206" s="532"/>
      <c r="I206" s="532"/>
      <c r="J206" s="532"/>
      <c r="K206" s="532"/>
      <c r="L206" s="532"/>
      <c r="M206" s="532"/>
      <c r="N206" s="532"/>
      <c r="O206" s="533"/>
      <c r="P206" s="104"/>
      <c r="Q206" s="35"/>
      <c r="R206" s="39"/>
      <c r="S206" s="22"/>
      <c r="T206" s="20"/>
      <c r="U206" s="20" t="e">
        <f>((F199-((E210*F199+C211+D211)-E210)/E210))*E206</f>
        <v>#VALUE!</v>
      </c>
      <c r="V206" t="e">
        <f>H200*E206</f>
        <v>#VALUE!</v>
      </c>
      <c r="W206" s="3">
        <f>IFERROR(IF(E206=0,0,E206*H199),0)</f>
        <v>0</v>
      </c>
      <c r="X206" s="98">
        <f>IF(E206=0,0,E206*F198)</f>
        <v>0</v>
      </c>
      <c r="Y206" s="98">
        <f t="shared" si="36"/>
        <v>0</v>
      </c>
      <c r="Z206" s="98"/>
      <c r="AA206" t="s">
        <v>131</v>
      </c>
      <c r="AB206"/>
      <c r="AC206"/>
      <c r="AD206" t="s">
        <v>111</v>
      </c>
      <c r="AE206" t="s">
        <v>111</v>
      </c>
      <c r="AF206" t="s">
        <v>119</v>
      </c>
      <c r="AG206" s="137" t="s">
        <v>137</v>
      </c>
      <c r="AH206" s="98" t="str">
        <f>IF(NOT(ISERROR(MATCH("Selvfinansieret",B197,0))),"",IF(NOT(ISERROR(MATCH(B197,{"ABER"},0))),AE206,IF(NOT(ISERROR(MATCH(B197,{"GBER"},0))),AF206,IF(NOT(ISERROR(MATCH(B197,{"FIBER"},0))),AG206,IF(NOT(ISERROR(MATCH(B197,{"Ej statsstøtte"},0))),AD206,"")))))</f>
        <v/>
      </c>
      <c r="AI206" s="97" t="s">
        <v>116</v>
      </c>
    </row>
    <row r="207" spans="1:36" ht="15.75" customHeight="1" thickBot="1">
      <c r="A207" s="6" t="s">
        <v>68</v>
      </c>
      <c r="B207" s="110">
        <f t="shared" si="35"/>
        <v>0</v>
      </c>
      <c r="C207" s="110">
        <f t="shared" si="34"/>
        <v>0</v>
      </c>
      <c r="D207" s="110"/>
      <c r="E207" s="242">
        <v>0</v>
      </c>
      <c r="F207" s="46"/>
      <c r="G207" s="531"/>
      <c r="H207" s="532"/>
      <c r="I207" s="532"/>
      <c r="J207" s="532"/>
      <c r="K207" s="532"/>
      <c r="L207" s="532"/>
      <c r="M207" s="532"/>
      <c r="N207" s="532"/>
      <c r="O207" s="533"/>
      <c r="P207" s="104"/>
      <c r="Q207" s="35"/>
      <c r="R207" s="39"/>
      <c r="S207" s="22"/>
      <c r="T207" s="20"/>
      <c r="U207" s="20" t="e">
        <f>((F199-((E210*F199+C211+D211)-E210)/E210))*E207</f>
        <v>#VALUE!</v>
      </c>
      <c r="V207" t="e">
        <f>H200*E207</f>
        <v>#VALUE!</v>
      </c>
      <c r="W207" s="3">
        <f>IFERROR(IF(E207=0,0,E207*H199),0)</f>
        <v>0</v>
      </c>
      <c r="X207" s="98">
        <f>IF(E207=0,0,E207*F198)</f>
        <v>0</v>
      </c>
      <c r="Y207" s="98">
        <f t="shared" si="36"/>
        <v>0</v>
      </c>
      <c r="Z207" s="98"/>
      <c r="AA207" t="s">
        <v>72</v>
      </c>
      <c r="AB207"/>
      <c r="AC207"/>
      <c r="AD207" t="s">
        <v>112</v>
      </c>
      <c r="AE207" t="s">
        <v>112</v>
      </c>
      <c r="AF207" t="s">
        <v>120</v>
      </c>
      <c r="AG207" s="41" t="str">
        <f>""</f>
        <v/>
      </c>
      <c r="AH207" s="98" t="str">
        <f>IF(NOT(ISERROR(MATCH("Selvfinansieret",B197,0))),"",IF(NOT(ISERROR(MATCH(B197,{"ABER"},0))),AE207,IF(NOT(ISERROR(MATCH(B197,{"GBER"},0))),AF207,IF(NOT(ISERROR(MATCH(B197,{"FIBER"},0))),AG207,IF(NOT(ISERROR(MATCH(B197,{"Ej statsstøtte"},0))),AD207,"")))))</f>
        <v/>
      </c>
      <c r="AI207" s="40" t="s">
        <v>85</v>
      </c>
    </row>
    <row r="208" spans="1:36" ht="15" customHeight="1">
      <c r="A208" s="49" t="s">
        <v>21</v>
      </c>
      <c r="B208" s="114">
        <f>SUM(B201+B202+B203+B204-B205-B206+B207)</f>
        <v>0</v>
      </c>
      <c r="C208" s="111">
        <f>SUM(C201+C202+C203+C204-C205-C206+C207)</f>
        <v>0</v>
      </c>
      <c r="D208" s="111"/>
      <c r="E208" s="245">
        <f>SUM(B208:C208)</f>
        <v>0</v>
      </c>
      <c r="F208" s="48"/>
      <c r="G208" s="531"/>
      <c r="H208" s="532"/>
      <c r="I208" s="532"/>
      <c r="J208" s="532"/>
      <c r="K208" s="532"/>
      <c r="L208" s="532"/>
      <c r="M208" s="532"/>
      <c r="N208" s="532"/>
      <c r="O208" s="533"/>
      <c r="P208" s="23"/>
      <c r="R208"/>
      <c r="S208"/>
      <c r="T208"/>
      <c r="U208" s="20" t="e">
        <f>((F199-((E210*F199+C211+D211)-E210)/E210))*E208</f>
        <v>#VALUE!</v>
      </c>
      <c r="V208" t="e">
        <f>H200*E208</f>
        <v>#VALUE!</v>
      </c>
      <c r="W208" s="3">
        <f>IFERROR(IF(E208=0,0,E208*H199),0)</f>
        <v>0</v>
      </c>
      <c r="X208" s="98">
        <f>IF(E208=0,0,E208*F198)</f>
        <v>0</v>
      </c>
      <c r="Y208" s="98">
        <f t="shared" si="36"/>
        <v>0</v>
      </c>
      <c r="Z208" s="98"/>
      <c r="AA208" t="s">
        <v>146</v>
      </c>
      <c r="AB208"/>
      <c r="AC208"/>
      <c r="AD208" t="s">
        <v>122</v>
      </c>
      <c r="AE208" t="s">
        <v>113</v>
      </c>
      <c r="AF208" t="s">
        <v>121</v>
      </c>
      <c r="AG208" s="41" t="str">
        <f>""</f>
        <v/>
      </c>
      <c r="AH208" s="98" t="str">
        <f>IF(NOT(ISERROR(MATCH("Selvfinansieret",B197,0))),"",IF(NOT(ISERROR(MATCH(B197,{"ABER"},0))),AE208,IF(NOT(ISERROR(MATCH(B197,{"GBER"},0))),AF208,IF(NOT(ISERROR(MATCH(B197,{"FIBER"},0))),AG208,IF(NOT(ISERROR(MATCH(B197,{"Ej statsstøtte"},0))),AD208,"")))))</f>
        <v/>
      </c>
      <c r="AI208" s="40" t="s">
        <v>86</v>
      </c>
    </row>
    <row r="209" spans="1:36" ht="15.75" customHeight="1" thickBot="1">
      <c r="A209" s="13" t="s">
        <v>1</v>
      </c>
      <c r="B209" s="112">
        <f>IFERROR(IF(E209=0,0,Y209),0)</f>
        <v>0</v>
      </c>
      <c r="C209" s="110">
        <f>IFERROR(E209-B209,0)</f>
        <v>0</v>
      </c>
      <c r="D209" s="110"/>
      <c r="E209" s="242">
        <v>0</v>
      </c>
      <c r="F209" s="47"/>
      <c r="G209" s="531"/>
      <c r="H209" s="532"/>
      <c r="I209" s="532"/>
      <c r="J209" s="532"/>
      <c r="K209" s="532"/>
      <c r="L209" s="532"/>
      <c r="M209" s="532"/>
      <c r="N209" s="532"/>
      <c r="O209" s="533"/>
      <c r="P209" s="104"/>
      <c r="R209"/>
      <c r="S209"/>
      <c r="T209"/>
      <c r="U209" s="20" t="e">
        <f>((F199-((E210*F199+C211+D211)-E210)/E210))*E209</f>
        <v>#VALUE!</v>
      </c>
      <c r="V209" t="e">
        <f>H200*E209</f>
        <v>#VALUE!</v>
      </c>
      <c r="W209" s="3">
        <f>IFERROR(IF(E209=0,0,E209*H199),0)</f>
        <v>0</v>
      </c>
      <c r="X209" s="98">
        <f>IF(E209=0,0,E209*F198)</f>
        <v>0</v>
      </c>
      <c r="Y209" s="98">
        <f t="shared" si="36"/>
        <v>0</v>
      </c>
      <c r="Z209" s="98"/>
      <c r="AA209" s="19"/>
      <c r="AB209" s="20"/>
      <c r="AC209"/>
      <c r="AD209" t="s">
        <v>113</v>
      </c>
      <c r="AE209" t="s">
        <v>114</v>
      </c>
      <c r="AF209" t="s">
        <v>122</v>
      </c>
      <c r="AG209" s="41" t="str">
        <f>""</f>
        <v/>
      </c>
      <c r="AH209" s="98" t="str">
        <f>IF(NOT(ISERROR(MATCH("Selvfinansieret",B197,0))),"",IF(NOT(ISERROR(MATCH(B197,{"ABER"},0))),AE209,IF(NOT(ISERROR(MATCH(B197,{"GBER"},0))),AF209,IF(NOT(ISERROR(MATCH(B197,{"FIBER"},0))),AG209,IF(NOT(ISERROR(MATCH(B197,{"Ej statsstøtte"},0))),AD209,"")))))</f>
        <v/>
      </c>
      <c r="AI209" s="40" t="s">
        <v>87</v>
      </c>
    </row>
    <row r="210" spans="1:36" ht="15.75" customHeight="1" thickBot="1">
      <c r="A210" s="81" t="s">
        <v>0</v>
      </c>
      <c r="B210" s="143">
        <f>IF(B208+B209&lt;=0,0,B208+B209)</f>
        <v>0</v>
      </c>
      <c r="C210" s="143">
        <f>IF(C208+C209-C211&lt;=0,0,C208+C209-C211)</f>
        <v>0</v>
      </c>
      <c r="D210" s="159"/>
      <c r="E210" s="246">
        <f>SUM(E201+E202+E203+E204-E205-E206+E207)+E209</f>
        <v>0</v>
      </c>
      <c r="F210" s="222"/>
      <c r="G210" s="534"/>
      <c r="H210" s="535"/>
      <c r="I210" s="535"/>
      <c r="J210" s="535"/>
      <c r="K210" s="535"/>
      <c r="L210" s="535"/>
      <c r="M210" s="535"/>
      <c r="N210" s="535"/>
      <c r="O210" s="536"/>
      <c r="P210" s="23"/>
      <c r="R210"/>
      <c r="S210"/>
      <c r="T210"/>
      <c r="U210" s="20" t="e">
        <f>((F199-((E210*F199+C211+D211)-E210)/E210))*E210</f>
        <v>#VALUE!</v>
      </c>
      <c r="V210" t="e">
        <f>H200*E210</f>
        <v>#VALUE!</v>
      </c>
      <c r="W210" s="3">
        <f>IFERROR(IF(E210=0,0,E210*H199),0)</f>
        <v>0</v>
      </c>
      <c r="Y210" s="98">
        <f t="shared" ref="Y210" si="37">IF(NOT(ISERROR(MATCH("Selvfinansieret",B$197,0))),0,IF(OR(NOT(ISERROR(MATCH("Ej statsstøtte",B$197,0))),NOT(ISERROR(MATCH(B$197,AI$207:AI$209,0)))),E210,IF(AND(D220=0,C220=0),X210,IF(AND(D220&gt;0,C220=0),V210,IF(AND(D220&gt;0,C220&gt;0,V210=0),0,IF(AND(W210&lt;&gt;0,W210&lt;V210),W210,V210))))))</f>
        <v>0</v>
      </c>
      <c r="Z210" s="98"/>
      <c r="AA210" s="96"/>
      <c r="AB210" s="96"/>
      <c r="AC210"/>
      <c r="AD210" t="s">
        <v>114</v>
      </c>
      <c r="AE210" s="41" t="str">
        <f>""</f>
        <v/>
      </c>
      <c r="AF210" t="s">
        <v>111</v>
      </c>
      <c r="AG210" s="41" t="str">
        <f>""</f>
        <v/>
      </c>
      <c r="AH210" s="98" t="str">
        <f>IF(NOT(ISERROR(MATCH("Selvfinansieret",B197,0))),"",IF(NOT(ISERROR(MATCH(B197,{"ABER"},0))),AE210,IF(NOT(ISERROR(MATCH(B197,{"GBER"},0))),AF210,IF(NOT(ISERROR(MATCH(B197,{"FIBER"},0))),AG210,IF(NOT(ISERROR(MATCH(B197,{"Ej statsstøtte"},0))),AD210,"")))))</f>
        <v/>
      </c>
      <c r="AI210" s="20" t="s">
        <v>135</v>
      </c>
    </row>
    <row r="211" spans="1:36" s="4" customFormat="1">
      <c r="A211" s="83" t="s">
        <v>101</v>
      </c>
      <c r="B211" s="142">
        <f>B210</f>
        <v>0</v>
      </c>
      <c r="C211" s="163"/>
      <c r="D211" s="161"/>
      <c r="E211" s="247">
        <f>SUM(B201+B202+B203+B204-B205-B206+B207)</f>
        <v>0</v>
      </c>
      <c r="F211" s="101"/>
      <c r="G211" s="80"/>
      <c r="H211" s="80"/>
      <c r="I211" s="80"/>
      <c r="J211" s="80"/>
      <c r="K211" s="80"/>
      <c r="L211" s="80"/>
      <c r="M211" s="80"/>
      <c r="N211" s="80"/>
      <c r="O211" s="80"/>
      <c r="P211" s="23"/>
      <c r="Q211"/>
      <c r="R211"/>
      <c r="S211"/>
      <c r="T211"/>
      <c r="U211"/>
      <c r="V211"/>
      <c r="W211"/>
      <c r="X211"/>
      <c r="Y211" s="98"/>
      <c r="Z211" s="98"/>
      <c r="AA211" s="35"/>
      <c r="AB211" s="97"/>
      <c r="AC211" s="20"/>
      <c r="AD211" t="s">
        <v>124</v>
      </c>
      <c r="AE211" s="3" t="str">
        <f>""</f>
        <v/>
      </c>
      <c r="AF211" s="41" t="s">
        <v>123</v>
      </c>
      <c r="AG211" s="41" t="str">
        <f>""</f>
        <v/>
      </c>
      <c r="AH211" s="98" t="str">
        <f>IF(NOT(ISERROR(MATCH("Selvfinansieret",B197,0))),"",IF(NOT(ISERROR(MATCH(B197,{"ABER"},0))),AE211,IF(NOT(ISERROR(MATCH(B197,{"GBER"},0))),AF211,IF(NOT(ISERROR(MATCH(B197,{"FIBER"},0))),AG211,IF(NOT(ISERROR(MATCH(B197,{"Ej statsstøtte"},0))),AD211,"")))))</f>
        <v/>
      </c>
      <c r="AI211" t="s">
        <v>149</v>
      </c>
      <c r="AJ211" s="3"/>
    </row>
    <row r="212" spans="1:36" s="4" customFormat="1">
      <c r="A212" s="122"/>
      <c r="B212" s="123"/>
      <c r="C212" s="123"/>
      <c r="D212" s="123"/>
      <c r="E212" s="248"/>
      <c r="F212" s="79"/>
      <c r="G212" s="80"/>
      <c r="H212" s="80"/>
      <c r="I212" s="80"/>
      <c r="J212" s="80"/>
      <c r="K212" s="80"/>
      <c r="L212" s="80"/>
      <c r="M212" s="80"/>
      <c r="N212" s="80"/>
      <c r="O212" s="80"/>
      <c r="P212" s="23"/>
      <c r="Q212"/>
      <c r="R212"/>
      <c r="S212"/>
      <c r="T212"/>
      <c r="U212"/>
      <c r="V212"/>
      <c r="W212"/>
      <c r="X212"/>
      <c r="Y212" s="98"/>
      <c r="Z212" s="98"/>
      <c r="AA212" s="98"/>
      <c r="AD212" t="s">
        <v>137</v>
      </c>
      <c r="AE212" s="4" t="str">
        <f>""</f>
        <v/>
      </c>
      <c r="AF212" s="4" t="str">
        <f>""</f>
        <v/>
      </c>
      <c r="AG212" s="41" t="str">
        <f>""</f>
        <v/>
      </c>
      <c r="AH212" s="98" t="str">
        <f>IF(NOT(ISERROR(MATCH("Selvfinansieret",B197,0))),"",IF(NOT(ISERROR(MATCH(B197,{"ABER"},0))),AE212,IF(NOT(ISERROR(MATCH(B197,{"GBER"},0))),AF212,IF(NOT(ISERROR(MATCH(B197,{"FIBER"},0))),AG212,IF(NOT(ISERROR(MATCH(B197,{"Ej statsstøtte"},0))),AD212,"")))))</f>
        <v/>
      </c>
    </row>
    <row r="213" spans="1:36" s="4" customFormat="1">
      <c r="A213" s="77"/>
      <c r="B213" s="78"/>
      <c r="C213" s="78"/>
      <c r="D213" s="78"/>
      <c r="E213" s="249" t="s">
        <v>133</v>
      </c>
      <c r="F213" s="107" t="str">
        <f>F198</f>
        <v/>
      </c>
      <c r="G213" s="79"/>
      <c r="H213" s="80"/>
      <c r="I213" s="80"/>
      <c r="J213" s="80"/>
      <c r="K213" s="80"/>
      <c r="L213" s="80"/>
      <c r="M213" s="80"/>
      <c r="N213" s="80"/>
      <c r="O213" s="80"/>
      <c r="P213" s="80"/>
      <c r="Q213" s="23"/>
      <c r="R213"/>
      <c r="S213"/>
      <c r="T213"/>
      <c r="U213"/>
      <c r="V213"/>
      <c r="W213"/>
      <c r="X213"/>
      <c r="Y213"/>
      <c r="Z213" s="98"/>
      <c r="AA213" s="3"/>
      <c r="AB213" s="3"/>
      <c r="AC213" s="3"/>
    </row>
    <row r="214" spans="1:36" s="4" customFormat="1" ht="28">
      <c r="A214" s="77"/>
      <c r="B214" s="78"/>
      <c r="C214" s="78"/>
      <c r="D214" s="78"/>
      <c r="E214" s="250" t="s">
        <v>152</v>
      </c>
      <c r="F214" s="107" t="str">
        <f>IFERROR(B210/E210,"")</f>
        <v/>
      </c>
      <c r="G214" s="79"/>
      <c r="H214" s="80"/>
      <c r="I214" s="80"/>
      <c r="J214" s="80"/>
      <c r="K214" s="80"/>
      <c r="L214" s="80"/>
      <c r="M214" s="80"/>
      <c r="N214" s="80"/>
      <c r="O214" s="80"/>
      <c r="P214" s="80"/>
      <c r="Q214" s="23"/>
      <c r="R214"/>
      <c r="S214"/>
      <c r="T214"/>
      <c r="U214"/>
      <c r="V214"/>
      <c r="W214"/>
      <c r="X214"/>
      <c r="Y214"/>
      <c r="Z214" s="98"/>
      <c r="AA214" s="3"/>
      <c r="AB214" s="3"/>
      <c r="AC214" s="3"/>
    </row>
    <row r="215" spans="1:36">
      <c r="A215" s="14"/>
      <c r="B215" s="15"/>
      <c r="C215" s="15"/>
      <c r="D215" s="15"/>
      <c r="E215" s="251" t="s">
        <v>57</v>
      </c>
      <c r="F215" s="50">
        <f>IF(NOT(ISERROR(MATCH("Ej statsstøtte",B197,0))),0,IFERROR(E209/E208,0))</f>
        <v>0</v>
      </c>
      <c r="G215" s="138"/>
      <c r="H215" s="2"/>
      <c r="I215" s="2"/>
      <c r="J215" s="2"/>
      <c r="K215" s="2"/>
      <c r="L215" s="2"/>
      <c r="M215" s="2"/>
      <c r="N215" s="2"/>
      <c r="O215" s="2"/>
      <c r="P215" s="2"/>
      <c r="R215"/>
      <c r="S215"/>
      <c r="T215"/>
      <c r="U215"/>
      <c r="W215"/>
      <c r="Y215"/>
    </row>
    <row r="216" spans="1:36" ht="14.5">
      <c r="A216" s="31" t="s">
        <v>64</v>
      </c>
      <c r="B216" s="32">
        <f>IFERROR(E210/$E$15,0)</f>
        <v>0</v>
      </c>
      <c r="C216" s="15"/>
      <c r="D216" s="15"/>
      <c r="E216" s="252" t="s">
        <v>58</v>
      </c>
      <c r="F216" s="50">
        <f>IFERROR(E209/E201,0)</f>
        <v>0</v>
      </c>
      <c r="H216" s="2"/>
      <c r="I216" s="2"/>
      <c r="J216" s="2"/>
      <c r="K216" s="2"/>
      <c r="L216" s="2"/>
      <c r="M216" s="2"/>
      <c r="N216" s="2"/>
      <c r="O216" s="2"/>
      <c r="P216" s="2"/>
      <c r="R216"/>
      <c r="S216"/>
      <c r="T216"/>
      <c r="U216"/>
      <c r="W216"/>
      <c r="Y216"/>
    </row>
    <row r="217" spans="1:36" ht="14.5">
      <c r="A217" s="30"/>
      <c r="B217" s="33"/>
      <c r="E217" s="252"/>
      <c r="H217" s="2"/>
      <c r="I217" s="2"/>
      <c r="J217" s="2"/>
      <c r="K217" s="2"/>
      <c r="L217" s="2"/>
      <c r="M217" s="2"/>
      <c r="N217" s="2"/>
      <c r="O217" s="2"/>
      <c r="P217" s="2"/>
      <c r="R217"/>
      <c r="S217"/>
      <c r="T217"/>
      <c r="U217"/>
      <c r="W217"/>
      <c r="Y217"/>
      <c r="AD217"/>
    </row>
    <row r="218" spans="1:36" ht="14.5">
      <c r="A218" s="9" t="s">
        <v>24</v>
      </c>
      <c r="B218" s="1"/>
      <c r="C218" s="119" t="s">
        <v>44</v>
      </c>
      <c r="D218" s="119"/>
      <c r="E218" s="253" t="s">
        <v>27</v>
      </c>
      <c r="F218" s="117"/>
      <c r="G218" s="98"/>
      <c r="H218" s="118"/>
      <c r="I218" s="120"/>
      <c r="J218" s="98"/>
      <c r="K218" s="98"/>
      <c r="L218" s="98"/>
      <c r="M218" s="98"/>
      <c r="R218" s="27"/>
      <c r="S218" s="36"/>
      <c r="T218" s="97"/>
      <c r="W218" s="3"/>
      <c r="X218" s="40"/>
      <c r="AA218" s="98" t="str">
        <f>IF(NOT(ISERROR(MATCH("Selvfinansieret",B219,0))),"",IF(NOT(ISERROR(MATCH(B219,{"ABER"},0))),IF(X218=0,"",X218),IF(NOT(ISERROR(MATCH(B219,{"GEBER"},0))),IF(AG233=0,"",AG233),IF(NOT(ISERROR(MATCH(B219,{"FIBER"},0))),IF(Z218=0,"",Z218),""))))</f>
        <v/>
      </c>
      <c r="AF218" s="98"/>
    </row>
    <row r="219" spans="1:36" ht="14.5">
      <c r="A219" s="9" t="s">
        <v>144</v>
      </c>
      <c r="B219" s="11"/>
      <c r="C219" s="119"/>
      <c r="D219" s="119"/>
      <c r="E219" s="253" t="s">
        <v>127</v>
      </c>
      <c r="F219" s="11" t="str">
        <f>IF(ISBLANK($F$19),"Projektform skal vælges ved hovedansøger",$F$19)</f>
        <v>Projektform skal vælges ved hovedansøger</v>
      </c>
      <c r="G219" s="98"/>
      <c r="H219" s="118"/>
      <c r="I219" s="120"/>
      <c r="J219" s="98"/>
      <c r="K219" s="98"/>
      <c r="L219" s="98"/>
      <c r="M219" s="98"/>
      <c r="R219" s="27"/>
      <c r="S219" s="36"/>
      <c r="T219" s="40"/>
      <c r="W219" s="3"/>
      <c r="X219" s="40"/>
      <c r="Y219" s="41"/>
      <c r="AA219" s="98"/>
      <c r="AF219" s="98"/>
    </row>
    <row r="220" spans="1:36" ht="29">
      <c r="A220" s="10" t="s">
        <v>25</v>
      </c>
      <c r="B220" s="11"/>
      <c r="C220" s="10"/>
      <c r="D220" s="10"/>
      <c r="E220" s="254" t="s">
        <v>26</v>
      </c>
      <c r="F220" s="129" t="str">
        <f>IFERROR(IF(NOT(ISERROR(MATCH(B219,{"ABER"},0))),INDEX(ABER_Tilskudsprocent_liste[#All],MATCH(B220,ABER_Tilskudsprocent_liste[[#All],[Typer af projekter og aktiviteter/ virksomhedsstørrelse]],0),MATCH(AA222,ABER_Tilskudsprocent_liste[#Headers],0)),IF(NOT(ISERROR(MATCH(B219,{"GBER"},0))),INDEX(GEBER_Tilskudsprocent_liste[#All],MATCH(B220,GEBER_Tilskudsprocent_liste[[#All],[Typer af projekter og aktiviteter/ virksomhedsstørrelse]],0),MATCH(AA222,GEBER_Tilskudsprocent_liste[#Headers],0)),IF(NOT(ISERROR(MATCH(B219,{"FIBER"},0))),INDEX(FIBER_Tilskudsprocent_liste[#All],MATCH(B220,FIBER_Tilskudsprocent_liste[[#All],[Typer af projekter og aktiviteter/ virksomhedsstørrelse]],0),MATCH(AA222,FIBER_Tilskudsprocent_liste[#Headers],0)),""))),"")</f>
        <v/>
      </c>
      <c r="G220" s="128" t="s">
        <v>150</v>
      </c>
      <c r="H220" s="144" t="s">
        <v>155</v>
      </c>
      <c r="I220" s="145"/>
      <c r="J220" s="146" t="s">
        <v>158</v>
      </c>
      <c r="K220" s="146"/>
      <c r="L220" s="98"/>
      <c r="M220" s="98"/>
      <c r="R220" s="28"/>
      <c r="S220" s="37"/>
      <c r="T220" s="40"/>
      <c r="W220" s="3"/>
      <c r="X220" s="100"/>
      <c r="AB220" s="40"/>
      <c r="AF220" s="98"/>
    </row>
    <row r="221" spans="1:36" ht="14.5">
      <c r="A221" s="9"/>
      <c r="B221" s="10"/>
      <c r="C221" s="10"/>
      <c r="D221" s="10"/>
      <c r="E221" s="254"/>
      <c r="F221" s="150" t="str">
        <f>IFERROR(IF(NOT(ISERROR(MATCH(B219,{"ABER"},0))),INDEX(ABER_Tilskudsprocent_liste[#All],MATCH(B220,ABER_Tilskudsprocent_liste[[#All],[Typer af projekter og aktiviteter/ virksomhedsstørrelse]],0),MATCH(AA222,ABER_Tilskudsprocent_liste[#Headers],0)),IF(NOT(ISERROR(MATCH(B219,{"GBER"},0))),INDEX(GEBER_Tilskudsprocent_liste[#All],MATCH(B220,GEBER_Tilskudsprocent_liste[[#All],[Typer af projekter og aktiviteter/ virksomhedsstørrelse]],0),MATCH(AA222,GEBER_Tilskudsprocent_liste[#Headers],0)),IF(NOT(ISERROR(MATCH(B219,{"FIBER"},0))),INDEX(FIBER_Tilskudsprocent_liste[#All],MATCH(B220,FIBER_Tilskudsprocent_liste[[#All],[Typer af projekter og aktiviteter/ virksomhedsstørrelse]],0),MATCH(AA222,FIBER_Tilskudsprocent_liste[#Headers],0)),""))),"")</f>
        <v/>
      </c>
      <c r="G221" s="147"/>
      <c r="H221" s="146" t="str">
        <f>IFERROR(IF(E232*(1-F221)-C233&lt;0,F221-((E232*F221+C233)-E232)/E232,""),"")</f>
        <v/>
      </c>
      <c r="I221" s="146" t="str">
        <f>IFERROR(IF(D233&lt;&gt;0,IF(D233=E232,0,IF(C233&gt;0,(F221-D233/E232)-H221,"HA")),IF(E232*(1-F221)-C233&lt;0,((F221-((E232*F221+C233+D233)-E232)/E232)),"")),"")</f>
        <v/>
      </c>
      <c r="J221" s="148" t="e">
        <f>I221-H222</f>
        <v>#VALUE!</v>
      </c>
      <c r="K221" s="146"/>
      <c r="L221" s="98"/>
      <c r="M221" s="98"/>
      <c r="R221" s="28"/>
      <c r="S221" s="37"/>
      <c r="T221" s="40"/>
      <c r="U221" s="20" t="s">
        <v>157</v>
      </c>
      <c r="V221" t="s">
        <v>156</v>
      </c>
      <c r="W221" s="98" t="s">
        <v>154</v>
      </c>
      <c r="X221" s="98" t="s">
        <v>153</v>
      </c>
      <c r="Y221" s="98" t="s">
        <v>132</v>
      </c>
      <c r="AA221" s="21" t="s">
        <v>129</v>
      </c>
      <c r="AB221" s="25" t="s">
        <v>127</v>
      </c>
      <c r="AC221"/>
    </row>
    <row r="222" spans="1:36" ht="14.5" thickBot="1">
      <c r="A222" s="17"/>
      <c r="B222" s="7" t="s">
        <v>70</v>
      </c>
      <c r="C222" s="7" t="s">
        <v>145</v>
      </c>
      <c r="D222" s="7" t="s">
        <v>151</v>
      </c>
      <c r="E222" s="255" t="s">
        <v>0</v>
      </c>
      <c r="F222" s="8" t="s">
        <v>9</v>
      </c>
      <c r="G222" s="121"/>
      <c r="H222" s="149" t="e">
        <f>(F221-D233/E232)</f>
        <v>#VALUE!</v>
      </c>
      <c r="I222" s="147"/>
      <c r="J222" s="121"/>
      <c r="K222" s="147"/>
      <c r="L222" s="121"/>
      <c r="M222" s="121"/>
      <c r="N222" s="2"/>
      <c r="O222" s="2"/>
      <c r="P222" s="103"/>
      <c r="Q222" s="21"/>
      <c r="R222" s="38"/>
      <c r="S222" s="20"/>
      <c r="T222" s="20"/>
      <c r="U222"/>
      <c r="V222" s="3"/>
      <c r="W222" s="98"/>
      <c r="X222" s="98"/>
      <c r="Z222" s="40"/>
      <c r="AA222" s="19" t="str">
        <f>CONCATENATE(F218," - ",AB222)</f>
        <v xml:space="preserve"> - Projektform skal vælges ved hovedansøger</v>
      </c>
      <c r="AB222" t="str">
        <f>F219</f>
        <v>Projektform skal vælges ved hovedansøger</v>
      </c>
      <c r="AC222"/>
    </row>
    <row r="223" spans="1:36" ht="15" customHeight="1">
      <c r="A223" s="3" t="s">
        <v>67</v>
      </c>
      <c r="B223" s="110">
        <f>IFERROR(IF(E223=0,0,Y223),0)</f>
        <v>0</v>
      </c>
      <c r="C223" s="110">
        <f t="shared" ref="C223:C229" si="38">IFERROR(E223-B223,0)</f>
        <v>0</v>
      </c>
      <c r="D223" s="110"/>
      <c r="E223" s="241">
        <v>0</v>
      </c>
      <c r="F223" s="12"/>
      <c r="G223" s="528" t="s">
        <v>192</v>
      </c>
      <c r="H223" s="529"/>
      <c r="I223" s="529"/>
      <c r="J223" s="529"/>
      <c r="K223" s="529"/>
      <c r="L223" s="529"/>
      <c r="M223" s="529"/>
      <c r="N223" s="529"/>
      <c r="O223" s="530"/>
      <c r="P223" s="104"/>
      <c r="Q223" s="24"/>
      <c r="R223" s="35"/>
      <c r="S223" s="20"/>
      <c r="T223" s="20"/>
      <c r="U223" s="20" t="e">
        <f>((F221-((E232*F221+C233)-E232)/E232))*E223</f>
        <v>#VALUE!</v>
      </c>
      <c r="V223" t="e">
        <f>H222*E223</f>
        <v>#VALUE!</v>
      </c>
      <c r="W223" s="3">
        <f>IFERROR(IF(E223=0,0,E223*H221),0)</f>
        <v>0</v>
      </c>
      <c r="X223" s="98">
        <f>IF(E223=0,0,E223*F220)</f>
        <v>0</v>
      </c>
      <c r="Y223" s="98">
        <f>IF(NOT(ISERROR(MATCH("Selvfinansieret",B$219,0))),0,IF(OR(NOT(ISERROR(MATCH("Ej statsstøtte",B$219,0))),NOT(ISERROR(MATCH(B$219,AI$229:AI$231,0)))),E223,IF(AND(D$233=0,C$233=0),X223,IF(AND(D$233&gt;0,C$233=0),V223,IF(AND(D$233&gt;0,C$233&gt;0,V223=0),0,IF(AND(W223&lt;&gt;0,W223&lt;V223),W223,V223))))))</f>
        <v>0</v>
      </c>
      <c r="AA223" s="19"/>
      <c r="AB223" s="20"/>
      <c r="AC223"/>
      <c r="AE223" s="537" t="s">
        <v>128</v>
      </c>
      <c r="AF223" s="537"/>
      <c r="AG223" s="537"/>
    </row>
    <row r="224" spans="1:36" ht="15" customHeight="1">
      <c r="A224" s="3" t="s">
        <v>3</v>
      </c>
      <c r="B224" s="110">
        <f t="shared" ref="B224:B229" si="39">IFERROR(IF(E224=0,0,Y224),0)</f>
        <v>0</v>
      </c>
      <c r="C224" s="110">
        <f t="shared" si="38"/>
        <v>0</v>
      </c>
      <c r="D224" s="110"/>
      <c r="E224" s="241">
        <v>0</v>
      </c>
      <c r="F224" s="46"/>
      <c r="G224" s="531"/>
      <c r="H224" s="532"/>
      <c r="I224" s="532"/>
      <c r="J224" s="532"/>
      <c r="K224" s="532"/>
      <c r="L224" s="532"/>
      <c r="M224" s="532"/>
      <c r="N224" s="532"/>
      <c r="O224" s="533"/>
      <c r="P224" s="104"/>
      <c r="Q224" s="35"/>
      <c r="R224" s="39"/>
      <c r="S224" s="22"/>
      <c r="T224" s="20"/>
      <c r="U224" s="20" t="e">
        <f>((F221-((E232*F221+C233+D233)-E232)/E232))*E224</f>
        <v>#VALUE!</v>
      </c>
      <c r="V224" t="e">
        <f>H222*E224</f>
        <v>#VALUE!</v>
      </c>
      <c r="W224" s="3">
        <f>IFERROR(IF(E224=0,0,E224*H221),0)</f>
        <v>0</v>
      </c>
      <c r="X224" s="98">
        <f>IF(E224=0,0,E224*F220)</f>
        <v>0</v>
      </c>
      <c r="Y224" s="98">
        <f t="shared" ref="Y224:Y231" si="40">IF(NOT(ISERROR(MATCH("Selvfinansieret",B$219,0))),0,IF(OR(NOT(ISERROR(MATCH("Ej statsstøtte",B$219,0))),NOT(ISERROR(MATCH(B$219,AI$229:AI$231,0)))),E224,IF(AND(D$233=0,C$233=0),X224,IF(AND(D$233&gt;0,C$233=0),V224,IF(AND(D$233&gt;0,C$233&gt;0,V224=0),0,IF(AND(W224&lt;&gt;0,W224&lt;V224),W224,V224))))))</f>
        <v>0</v>
      </c>
      <c r="AA224" s="19"/>
      <c r="AB224" s="20"/>
      <c r="AC224"/>
    </row>
    <row r="225" spans="1:36" ht="15" customHeight="1">
      <c r="A225" s="3" t="s">
        <v>69</v>
      </c>
      <c r="B225" s="110">
        <f t="shared" si="39"/>
        <v>0</v>
      </c>
      <c r="C225" s="110">
        <f t="shared" si="38"/>
        <v>0</v>
      </c>
      <c r="D225" s="110"/>
      <c r="E225" s="241">
        <v>0</v>
      </c>
      <c r="F225" s="46"/>
      <c r="G225" s="531"/>
      <c r="H225" s="532"/>
      <c r="I225" s="532"/>
      <c r="J225" s="532"/>
      <c r="K225" s="532"/>
      <c r="L225" s="532"/>
      <c r="M225" s="532"/>
      <c r="N225" s="532"/>
      <c r="O225" s="533"/>
      <c r="P225" s="104"/>
      <c r="Q225" s="35"/>
      <c r="R225" s="39"/>
      <c r="S225" s="22"/>
      <c r="T225" s="20"/>
      <c r="U225" s="20" t="e">
        <f>((F221-((E232*F221+C233+D233)-E232)/E232))*E225</f>
        <v>#VALUE!</v>
      </c>
      <c r="V225" t="e">
        <f>H222*E225</f>
        <v>#VALUE!</v>
      </c>
      <c r="W225" s="3">
        <f>IFERROR(IF(E225=0,0,E225*H221),0)</f>
        <v>0</v>
      </c>
      <c r="X225" s="98">
        <f>IF(E225=0,0,E225*F220)</f>
        <v>0</v>
      </c>
      <c r="Y225" s="98">
        <f t="shared" si="40"/>
        <v>0</v>
      </c>
      <c r="AA225" s="19"/>
      <c r="AB225" s="20"/>
      <c r="AC225"/>
      <c r="AD225" s="29" t="s">
        <v>147</v>
      </c>
      <c r="AE225" s="29" t="s">
        <v>115</v>
      </c>
      <c r="AF225" s="29" t="s">
        <v>136</v>
      </c>
      <c r="AG225" s="29" t="s">
        <v>116</v>
      </c>
      <c r="AH225" s="29" t="s">
        <v>134</v>
      </c>
      <c r="AI225" s="29" t="s">
        <v>138</v>
      </c>
      <c r="AJ225" s="29" t="s">
        <v>148</v>
      </c>
    </row>
    <row r="226" spans="1:36" ht="15" customHeight="1">
      <c r="A226" s="3" t="s">
        <v>34</v>
      </c>
      <c r="B226" s="110">
        <f t="shared" si="39"/>
        <v>0</v>
      </c>
      <c r="C226" s="110">
        <f t="shared" si="38"/>
        <v>0</v>
      </c>
      <c r="D226" s="110"/>
      <c r="E226" s="241">
        <v>0</v>
      </c>
      <c r="F226" s="46"/>
      <c r="G226" s="531"/>
      <c r="H226" s="532"/>
      <c r="I226" s="532"/>
      <c r="J226" s="532"/>
      <c r="K226" s="532"/>
      <c r="L226" s="532"/>
      <c r="M226" s="532"/>
      <c r="N226" s="532"/>
      <c r="O226" s="533"/>
      <c r="P226" s="105"/>
      <c r="Q226" s="35"/>
      <c r="R226" s="39"/>
      <c r="S226" s="22"/>
      <c r="T226" s="20"/>
      <c r="U226" s="20" t="e">
        <f>((F221-((E232*F221+C233+D233)-E232)/E232))*E226</f>
        <v>#VALUE!</v>
      </c>
      <c r="V226" t="e">
        <f>H222*E226</f>
        <v>#VALUE!</v>
      </c>
      <c r="W226" s="3">
        <f>IFERROR(IF(E226=0,0,E226*H221),0)</f>
        <v>0</v>
      </c>
      <c r="X226" s="98">
        <f>IF(E226=0,0,E226*F220)</f>
        <v>0</v>
      </c>
      <c r="Y226" s="98">
        <f t="shared" si="40"/>
        <v>0</v>
      </c>
      <c r="AA226" t="s">
        <v>130</v>
      </c>
      <c r="AB226" t="s">
        <v>125</v>
      </c>
      <c r="AC226"/>
      <c r="AD226" t="s">
        <v>109</v>
      </c>
      <c r="AE226" t="s">
        <v>109</v>
      </c>
      <c r="AF226" t="s">
        <v>117</v>
      </c>
      <c r="AG226" s="95" t="s">
        <v>124</v>
      </c>
      <c r="AH226" s="98" t="str">
        <f>IF(NOT(ISERROR(MATCH("Selvfinansieret",B219,0))),"",IF(NOT(ISERROR(MATCH(B219,{"ABER"},0))),AE226,IF(NOT(ISERROR(MATCH(B219,{"GBER"},0))),AF226,IF(NOT(ISERROR(MATCH(B219,{"FIBER"},0))),AG226,IF(NOT(ISERROR(MATCH(B219,{"Ej statsstøtte"},0))),AD226,"")))))</f>
        <v/>
      </c>
      <c r="AI226" s="96" t="s">
        <v>115</v>
      </c>
    </row>
    <row r="227" spans="1:36" ht="15" customHeight="1">
      <c r="A227" s="3" t="s">
        <v>2</v>
      </c>
      <c r="B227" s="110">
        <f t="shared" si="39"/>
        <v>0</v>
      </c>
      <c r="C227" s="110">
        <f t="shared" si="38"/>
        <v>0</v>
      </c>
      <c r="D227" s="110"/>
      <c r="E227" s="241">
        <v>0</v>
      </c>
      <c r="F227" s="46"/>
      <c r="G227" s="531"/>
      <c r="H227" s="532"/>
      <c r="I227" s="532"/>
      <c r="J227" s="532"/>
      <c r="K227" s="532"/>
      <c r="L227" s="532"/>
      <c r="M227" s="532"/>
      <c r="N227" s="532"/>
      <c r="O227" s="533"/>
      <c r="P227" s="105"/>
      <c r="Q227" s="35"/>
      <c r="R227" s="39"/>
      <c r="S227" s="22"/>
      <c r="T227" s="20"/>
      <c r="U227" s="20" t="e">
        <f>((F221-((E232*F221+C233+D233)-E232)/E232))*E227</f>
        <v>#VALUE!</v>
      </c>
      <c r="V227" t="e">
        <f>H222*E227</f>
        <v>#VALUE!</v>
      </c>
      <c r="W227" s="3">
        <f>IFERROR(IF(E227=0,0,E227*H221),0)</f>
        <v>0</v>
      </c>
      <c r="X227" s="98">
        <f>IF(E227=0,0,E227*F220)</f>
        <v>0</v>
      </c>
      <c r="Y227" s="98">
        <f t="shared" si="40"/>
        <v>0</v>
      </c>
      <c r="AA227" t="s">
        <v>56</v>
      </c>
      <c r="AB227" t="s">
        <v>126</v>
      </c>
      <c r="AC227"/>
      <c r="AD227" t="s">
        <v>110</v>
      </c>
      <c r="AE227" t="s">
        <v>110</v>
      </c>
      <c r="AF227" t="s">
        <v>118</v>
      </c>
      <c r="AG227" s="95" t="s">
        <v>111</v>
      </c>
      <c r="AH227" s="98" t="str">
        <f>IF(NOT(ISERROR(MATCH("Selvfinansieret",B219,0))),"",IF(NOT(ISERROR(MATCH(B219,{"ABER"},0))),AE227,IF(NOT(ISERROR(MATCH(B219,{"GBER"},0))),AF227,IF(NOT(ISERROR(MATCH(B219,{"FIBER"},0))),AG227,IF(NOT(ISERROR(MATCH(B219,{"Ej statsstøtte"},0))),AD227,"")))))</f>
        <v/>
      </c>
      <c r="AI227" s="97" t="s">
        <v>136</v>
      </c>
    </row>
    <row r="228" spans="1:36" ht="15" customHeight="1">
      <c r="A228" s="3" t="s">
        <v>10</v>
      </c>
      <c r="B228" s="110">
        <f t="shared" si="39"/>
        <v>0</v>
      </c>
      <c r="C228" s="110">
        <f t="shared" si="38"/>
        <v>0</v>
      </c>
      <c r="D228" s="110"/>
      <c r="E228" s="241">
        <v>0</v>
      </c>
      <c r="F228" s="46"/>
      <c r="G228" s="531"/>
      <c r="H228" s="532"/>
      <c r="I228" s="532"/>
      <c r="J228" s="532"/>
      <c r="K228" s="532"/>
      <c r="L228" s="532"/>
      <c r="M228" s="532"/>
      <c r="N228" s="532"/>
      <c r="O228" s="533"/>
      <c r="P228" s="104"/>
      <c r="Q228" s="35"/>
      <c r="R228" s="39"/>
      <c r="S228" s="22"/>
      <c r="T228" s="20"/>
      <c r="U228" s="20" t="e">
        <f>((F221-((E232*F221+C233+D233)-E232)/E232))*E228</f>
        <v>#VALUE!</v>
      </c>
      <c r="V228" t="e">
        <f>H222*E228</f>
        <v>#VALUE!</v>
      </c>
      <c r="W228" s="3">
        <f>IFERROR(IF(E228=0,0,E228*H221),0)</f>
        <v>0</v>
      </c>
      <c r="X228" s="98">
        <f>IF(E228=0,0,E228*F220)</f>
        <v>0</v>
      </c>
      <c r="Y228" s="98">
        <f t="shared" si="40"/>
        <v>0</v>
      </c>
      <c r="Z228" s="98"/>
      <c r="AA228" t="s">
        <v>131</v>
      </c>
      <c r="AB228"/>
      <c r="AC228"/>
      <c r="AD228" t="s">
        <v>111</v>
      </c>
      <c r="AE228" t="s">
        <v>111</v>
      </c>
      <c r="AF228" t="s">
        <v>119</v>
      </c>
      <c r="AG228" s="137" t="s">
        <v>137</v>
      </c>
      <c r="AH228" s="98" t="str">
        <f>IF(NOT(ISERROR(MATCH("Selvfinansieret",B219,0))),"",IF(NOT(ISERROR(MATCH(B219,{"ABER"},0))),AE228,IF(NOT(ISERROR(MATCH(B219,{"GBER"},0))),AF228,IF(NOT(ISERROR(MATCH(B219,{"FIBER"},0))),AG228,IF(NOT(ISERROR(MATCH(B219,{"Ej statsstøtte"},0))),AD228,"")))))</f>
        <v/>
      </c>
      <c r="AI228" s="97" t="s">
        <v>116</v>
      </c>
    </row>
    <row r="229" spans="1:36" ht="15.75" customHeight="1" thickBot="1">
      <c r="A229" s="6" t="s">
        <v>68</v>
      </c>
      <c r="B229" s="110">
        <f t="shared" si="39"/>
        <v>0</v>
      </c>
      <c r="C229" s="110">
        <f t="shared" si="38"/>
        <v>0</v>
      </c>
      <c r="D229" s="110"/>
      <c r="E229" s="242">
        <v>0</v>
      </c>
      <c r="F229" s="221"/>
      <c r="G229" s="532"/>
      <c r="H229" s="532"/>
      <c r="I229" s="532"/>
      <c r="J229" s="532"/>
      <c r="K229" s="532"/>
      <c r="L229" s="532"/>
      <c r="M229" s="532"/>
      <c r="N229" s="532"/>
      <c r="O229" s="533"/>
      <c r="P229" s="104"/>
      <c r="Q229" s="35"/>
      <c r="R229" s="39"/>
      <c r="S229" s="22"/>
      <c r="T229" s="20"/>
      <c r="U229" s="20" t="e">
        <f>((F221-((E232*F221+C233+D233)-E232)/E232))*E229</f>
        <v>#VALUE!</v>
      </c>
      <c r="V229" t="e">
        <f>H222*E229</f>
        <v>#VALUE!</v>
      </c>
      <c r="W229" s="3">
        <f>IFERROR(IF(E229=0,0,E229*H221),0)</f>
        <v>0</v>
      </c>
      <c r="X229" s="98">
        <f>IF(E229=0,0,E229*F220)</f>
        <v>0</v>
      </c>
      <c r="Y229" s="98">
        <f t="shared" si="40"/>
        <v>0</v>
      </c>
      <c r="Z229" s="98"/>
      <c r="AA229" t="s">
        <v>72</v>
      </c>
      <c r="AB229"/>
      <c r="AC229"/>
      <c r="AD229" t="s">
        <v>112</v>
      </c>
      <c r="AE229" t="s">
        <v>112</v>
      </c>
      <c r="AF229" t="s">
        <v>120</v>
      </c>
      <c r="AG229" s="41" t="str">
        <f>""</f>
        <v/>
      </c>
      <c r="AH229" s="98" t="str">
        <f>IF(NOT(ISERROR(MATCH("Selvfinansieret",B219,0))),"",IF(NOT(ISERROR(MATCH(B219,{"ABER"},0))),AE229,IF(NOT(ISERROR(MATCH(B219,{"GBER"},0))),AF229,IF(NOT(ISERROR(MATCH(B219,{"FIBER"},0))),AG229,IF(NOT(ISERROR(MATCH(B219,{"Ej statsstøtte"},0))),AD229,"")))))</f>
        <v/>
      </c>
      <c r="AI229" s="40" t="s">
        <v>85</v>
      </c>
    </row>
    <row r="230" spans="1:36" ht="15" customHeight="1">
      <c r="A230" s="49" t="s">
        <v>21</v>
      </c>
      <c r="B230" s="114">
        <f>SUM(B223+B224+B225+B226-B227-B228+B229)</f>
        <v>0</v>
      </c>
      <c r="C230" s="111">
        <f>SUM(C223+C224+C225+C226-C227-C228+C229)</f>
        <v>0</v>
      </c>
      <c r="D230" s="111"/>
      <c r="E230" s="245">
        <f>SUM(B230:C230)</f>
        <v>0</v>
      </c>
      <c r="F230" s="48"/>
      <c r="G230" s="531"/>
      <c r="H230" s="532"/>
      <c r="I230" s="532"/>
      <c r="J230" s="532"/>
      <c r="K230" s="532"/>
      <c r="L230" s="532"/>
      <c r="M230" s="532"/>
      <c r="N230" s="532"/>
      <c r="O230" s="533"/>
      <c r="P230" s="23"/>
      <c r="R230"/>
      <c r="S230"/>
      <c r="T230"/>
      <c r="U230" s="20" t="e">
        <f>((F221-((E232*F221+C233+D233)-E232)/E232))*E230</f>
        <v>#VALUE!</v>
      </c>
      <c r="V230" t="e">
        <f>H222*E230</f>
        <v>#VALUE!</v>
      </c>
      <c r="W230" s="3">
        <f>IFERROR(IF(E230=0,0,E230*H221),0)</f>
        <v>0</v>
      </c>
      <c r="X230" s="98">
        <f>IF(E230=0,0,E230*F220)</f>
        <v>0</v>
      </c>
      <c r="Y230" s="98">
        <f t="shared" si="40"/>
        <v>0</v>
      </c>
      <c r="Z230" s="98"/>
      <c r="AA230" t="s">
        <v>146</v>
      </c>
      <c r="AB230"/>
      <c r="AC230"/>
      <c r="AD230" t="s">
        <v>122</v>
      </c>
      <c r="AE230" t="s">
        <v>113</v>
      </c>
      <c r="AF230" t="s">
        <v>121</v>
      </c>
      <c r="AG230" s="41" t="str">
        <f>""</f>
        <v/>
      </c>
      <c r="AH230" s="98" t="str">
        <f>IF(NOT(ISERROR(MATCH("Selvfinansieret",B219,0))),"",IF(NOT(ISERROR(MATCH(B219,{"ABER"},0))),AE230,IF(NOT(ISERROR(MATCH(B219,{"GBER"},0))),AF230,IF(NOT(ISERROR(MATCH(B219,{"FIBER"},0))),AG230,IF(NOT(ISERROR(MATCH(B219,{"Ej statsstøtte"},0))),AD230,"")))))</f>
        <v/>
      </c>
      <c r="AI230" s="40" t="s">
        <v>86</v>
      </c>
    </row>
    <row r="231" spans="1:36" ht="15.75" customHeight="1" thickBot="1">
      <c r="A231" s="13" t="s">
        <v>1</v>
      </c>
      <c r="B231" s="112">
        <f>IFERROR(IF(E231=0,0,Y231),0)</f>
        <v>0</v>
      </c>
      <c r="C231" s="110">
        <f>IFERROR(E231-B231,0)</f>
        <v>0</v>
      </c>
      <c r="D231" s="110"/>
      <c r="E231" s="242">
        <v>0</v>
      </c>
      <c r="F231" s="47"/>
      <c r="G231" s="531"/>
      <c r="H231" s="532"/>
      <c r="I231" s="532"/>
      <c r="J231" s="532"/>
      <c r="K231" s="532"/>
      <c r="L231" s="532"/>
      <c r="M231" s="532"/>
      <c r="N231" s="532"/>
      <c r="O231" s="533"/>
      <c r="P231" s="104"/>
      <c r="R231"/>
      <c r="S231"/>
      <c r="T231"/>
      <c r="U231" s="20" t="e">
        <f>((F221-((E232*F221+C233+D233)-E232)/E232))*E231</f>
        <v>#VALUE!</v>
      </c>
      <c r="V231" t="e">
        <f>H222*E231</f>
        <v>#VALUE!</v>
      </c>
      <c r="W231" s="3">
        <f>IFERROR(IF(E231=0,0,E231*H221),0)</f>
        <v>0</v>
      </c>
      <c r="X231" s="98">
        <f>IF(E231=0,0,E231*F220)</f>
        <v>0</v>
      </c>
      <c r="Y231" s="98">
        <f t="shared" si="40"/>
        <v>0</v>
      </c>
      <c r="Z231" s="98"/>
      <c r="AA231" s="19"/>
      <c r="AB231" s="20"/>
      <c r="AC231"/>
      <c r="AD231" t="s">
        <v>113</v>
      </c>
      <c r="AE231" t="s">
        <v>114</v>
      </c>
      <c r="AF231" t="s">
        <v>122</v>
      </c>
      <c r="AG231" s="41" t="str">
        <f>""</f>
        <v/>
      </c>
      <c r="AH231" s="98" t="str">
        <f>IF(NOT(ISERROR(MATCH("Selvfinansieret",B219,0))),"",IF(NOT(ISERROR(MATCH(B219,{"ABER"},0))),AE231,IF(NOT(ISERROR(MATCH(B219,{"GBER"},0))),AF231,IF(NOT(ISERROR(MATCH(B219,{"FIBER"},0))),AG231,IF(NOT(ISERROR(MATCH(B219,{"Ej statsstøtte"},0))),AD231,"")))))</f>
        <v/>
      </c>
      <c r="AI231" s="40" t="s">
        <v>87</v>
      </c>
    </row>
    <row r="232" spans="1:36" ht="15.75" customHeight="1" thickBot="1">
      <c r="A232" s="81" t="s">
        <v>0</v>
      </c>
      <c r="B232" s="143">
        <f>IF(B230+B231&lt;=0,0,B230+B231)</f>
        <v>0</v>
      </c>
      <c r="C232" s="143">
        <f>IF(C230+C231-C233&lt;=0,0,C230+C231-C233)</f>
        <v>0</v>
      </c>
      <c r="D232" s="159"/>
      <c r="E232" s="246">
        <f>SUM(E223+E224+E225+E226-E227-E228+E229)+E231</f>
        <v>0</v>
      </c>
      <c r="F232" s="82"/>
      <c r="G232" s="534"/>
      <c r="H232" s="535"/>
      <c r="I232" s="535"/>
      <c r="J232" s="535"/>
      <c r="K232" s="535"/>
      <c r="L232" s="535"/>
      <c r="M232" s="535"/>
      <c r="N232" s="535"/>
      <c r="O232" s="536"/>
      <c r="P232" s="23"/>
      <c r="R232"/>
      <c r="S232"/>
      <c r="T232"/>
      <c r="U232" s="20" t="e">
        <f>((F221-((E232*F221+C233+D233)-E232)/E232))*E232</f>
        <v>#VALUE!</v>
      </c>
      <c r="V232" t="e">
        <f>H222*E232</f>
        <v>#VALUE!</v>
      </c>
      <c r="W232" s="3">
        <f>IFERROR(IF(E232=0,0,E232*H221),0)</f>
        <v>0</v>
      </c>
      <c r="Y232" s="98">
        <f t="shared" ref="Y232" si="41">IF(NOT(ISERROR(MATCH("Selvfinansieret",B$219,0))),0,IF(OR(NOT(ISERROR(MATCH("Ej statsstøtte",B$219,0))),NOT(ISERROR(MATCH(B$219,AI$229:AI$231,0)))),E232,IF(AND(D242=0,C242=0),X232,IF(AND(D242&gt;0,C242=0),V232,IF(AND(D242&gt;0,C242&gt;0,V232=0),0,IF(AND(W232&lt;&gt;0,W232&lt;V232),W232,V232))))))</f>
        <v>0</v>
      </c>
      <c r="Z232" s="98"/>
      <c r="AA232" s="96"/>
      <c r="AB232" s="96"/>
      <c r="AC232"/>
      <c r="AD232" t="s">
        <v>114</v>
      </c>
      <c r="AE232" s="41" t="str">
        <f>""</f>
        <v/>
      </c>
      <c r="AF232" t="s">
        <v>111</v>
      </c>
      <c r="AG232" s="41" t="str">
        <f>""</f>
        <v/>
      </c>
      <c r="AH232" s="98" t="str">
        <f>IF(NOT(ISERROR(MATCH("Selvfinansieret",B219,0))),"",IF(NOT(ISERROR(MATCH(B219,{"ABER"},0))),AE232,IF(NOT(ISERROR(MATCH(B219,{"GBER"},0))),AF232,IF(NOT(ISERROR(MATCH(B219,{"FIBER"},0))),AG232,IF(NOT(ISERROR(MATCH(B219,{"Ej statsstøtte"},0))),AD232,"")))))</f>
        <v/>
      </c>
      <c r="AI232" s="20" t="s">
        <v>135</v>
      </c>
    </row>
    <row r="233" spans="1:36" s="4" customFormat="1">
      <c r="A233" s="83" t="s">
        <v>101</v>
      </c>
      <c r="B233" s="142">
        <f>B232</f>
        <v>0</v>
      </c>
      <c r="C233" s="163"/>
      <c r="D233" s="161"/>
      <c r="E233" s="247">
        <f>SUM(B223+B224+B225+B226-B227-B228+B229)</f>
        <v>0</v>
      </c>
      <c r="F233" s="101"/>
      <c r="G233" s="80"/>
      <c r="H233" s="80"/>
      <c r="I233" s="80"/>
      <c r="J233" s="80"/>
      <c r="K233" s="80"/>
      <c r="L233" s="80"/>
      <c r="M233" s="80"/>
      <c r="N233" s="80"/>
      <c r="O233" s="80"/>
      <c r="P233" s="23"/>
      <c r="Q233"/>
      <c r="R233"/>
      <c r="S233"/>
      <c r="T233"/>
      <c r="U233"/>
      <c r="V233"/>
      <c r="W233"/>
      <c r="X233"/>
      <c r="Y233" s="98"/>
      <c r="Z233" s="98"/>
      <c r="AA233" s="35"/>
      <c r="AB233" s="97"/>
      <c r="AC233" s="20"/>
      <c r="AD233" t="s">
        <v>124</v>
      </c>
      <c r="AE233" s="3" t="str">
        <f>""</f>
        <v/>
      </c>
      <c r="AF233" s="41" t="s">
        <v>123</v>
      </c>
      <c r="AG233" s="41" t="str">
        <f>""</f>
        <v/>
      </c>
      <c r="AH233" s="98" t="str">
        <f>IF(NOT(ISERROR(MATCH("Selvfinansieret",B219,0))),"",IF(NOT(ISERROR(MATCH(B219,{"ABER"},0))),AE233,IF(NOT(ISERROR(MATCH(B219,{"GBER"},0))),AF233,IF(NOT(ISERROR(MATCH(B219,{"FIBER"},0))),AG233,IF(NOT(ISERROR(MATCH(B219,{"Ej statsstøtte"},0))),AD233,"")))))</f>
        <v/>
      </c>
      <c r="AI233" t="s">
        <v>149</v>
      </c>
      <c r="AJ233" s="3"/>
    </row>
    <row r="234" spans="1:36" s="4" customFormat="1">
      <c r="A234" s="122"/>
      <c r="B234" s="123"/>
      <c r="C234" s="123"/>
      <c r="D234" s="123"/>
      <c r="E234" s="248"/>
      <c r="F234" s="79"/>
      <c r="G234" s="80"/>
      <c r="H234" s="80"/>
      <c r="I234" s="80"/>
      <c r="J234" s="80"/>
      <c r="K234" s="80"/>
      <c r="L234" s="80"/>
      <c r="M234" s="80"/>
      <c r="N234" s="80"/>
      <c r="O234" s="80"/>
      <c r="P234" s="23"/>
      <c r="Q234"/>
      <c r="R234"/>
      <c r="S234"/>
      <c r="T234"/>
      <c r="U234"/>
      <c r="V234"/>
      <c r="W234"/>
      <c r="X234"/>
      <c r="Y234" s="98"/>
      <c r="Z234" s="98"/>
      <c r="AA234" s="98"/>
      <c r="AD234" t="s">
        <v>137</v>
      </c>
      <c r="AE234" s="4" t="str">
        <f>""</f>
        <v/>
      </c>
      <c r="AF234" s="4" t="str">
        <f>""</f>
        <v/>
      </c>
      <c r="AG234" s="41" t="str">
        <f>""</f>
        <v/>
      </c>
      <c r="AH234" s="98" t="str">
        <f>IF(NOT(ISERROR(MATCH("Selvfinansieret",B219,0))),"",IF(NOT(ISERROR(MATCH(B219,{"ABER"},0))),AE234,IF(NOT(ISERROR(MATCH(B219,{"GBER"},0))),AF234,IF(NOT(ISERROR(MATCH(B219,{"FIBER"},0))),AG234,IF(NOT(ISERROR(MATCH(B219,{"Ej statsstøtte"},0))),AD234,"")))))</f>
        <v/>
      </c>
    </row>
    <row r="235" spans="1:36" s="4" customFormat="1">
      <c r="A235" s="77"/>
      <c r="B235" s="78"/>
      <c r="C235" s="78"/>
      <c r="D235" s="78"/>
      <c r="E235" s="249" t="s">
        <v>133</v>
      </c>
      <c r="F235" s="107" t="str">
        <f>F220</f>
        <v/>
      </c>
      <c r="G235" s="79"/>
      <c r="H235" s="80"/>
      <c r="I235" s="80"/>
      <c r="J235" s="80"/>
      <c r="K235" s="80"/>
      <c r="L235" s="80"/>
      <c r="M235" s="80"/>
      <c r="N235" s="80"/>
      <c r="O235" s="80"/>
      <c r="P235" s="80"/>
      <c r="Q235" s="23"/>
      <c r="R235"/>
      <c r="S235"/>
      <c r="T235"/>
      <c r="U235"/>
      <c r="V235"/>
      <c r="W235"/>
      <c r="X235"/>
      <c r="Y235"/>
      <c r="Z235" s="98"/>
      <c r="AA235" s="3"/>
      <c r="AB235" s="3"/>
      <c r="AC235" s="3"/>
    </row>
    <row r="236" spans="1:36" s="4" customFormat="1" ht="28">
      <c r="A236" s="77"/>
      <c r="B236" s="78"/>
      <c r="C236" s="78"/>
      <c r="D236" s="78"/>
      <c r="E236" s="250" t="s">
        <v>152</v>
      </c>
      <c r="F236" s="107" t="str">
        <f>IFERROR(B232/E232,"")</f>
        <v/>
      </c>
      <c r="G236" s="79"/>
      <c r="H236" s="80"/>
      <c r="I236" s="80"/>
      <c r="J236" s="80"/>
      <c r="K236" s="80"/>
      <c r="L236" s="80"/>
      <c r="M236" s="80"/>
      <c r="N236" s="80"/>
      <c r="O236" s="80"/>
      <c r="P236" s="80"/>
      <c r="Q236" s="23"/>
      <c r="R236"/>
      <c r="S236"/>
      <c r="T236"/>
      <c r="U236"/>
      <c r="V236"/>
      <c r="W236"/>
      <c r="X236"/>
      <c r="Y236"/>
      <c r="Z236" s="98"/>
      <c r="AA236" s="3"/>
      <c r="AB236" s="3"/>
      <c r="AC236" s="3"/>
    </row>
    <row r="237" spans="1:36">
      <c r="A237" s="14"/>
      <c r="B237" s="15"/>
      <c r="C237" s="15"/>
      <c r="D237" s="15"/>
      <c r="E237" s="251" t="s">
        <v>57</v>
      </c>
      <c r="F237" s="50">
        <f>IF(NOT(ISERROR(MATCH("Ej statsstøtte",B219,0))),0,IFERROR(E231/E230,0))</f>
        <v>0</v>
      </c>
      <c r="G237" s="138"/>
      <c r="H237" s="2"/>
      <c r="I237" s="2"/>
      <c r="J237" s="2"/>
      <c r="K237" s="2"/>
      <c r="L237" s="2"/>
      <c r="M237" s="2"/>
      <c r="N237" s="2"/>
      <c r="O237" s="2"/>
      <c r="P237" s="2"/>
      <c r="R237"/>
      <c r="S237"/>
      <c r="T237"/>
      <c r="U237"/>
      <c r="W237"/>
      <c r="Y237"/>
    </row>
    <row r="238" spans="1:36" ht="14.5">
      <c r="A238" s="31" t="s">
        <v>64</v>
      </c>
      <c r="B238" s="32">
        <f>IFERROR(E232/$E$15,0)</f>
        <v>0</v>
      </c>
      <c r="C238" s="15"/>
      <c r="D238" s="15"/>
      <c r="E238" s="252" t="s">
        <v>58</v>
      </c>
      <c r="F238" s="50">
        <f>IFERROR(E231/E223,0)</f>
        <v>0</v>
      </c>
      <c r="H238" s="2"/>
      <c r="I238" s="2"/>
      <c r="J238" s="2"/>
      <c r="K238" s="2"/>
      <c r="L238" s="2"/>
      <c r="M238" s="2"/>
      <c r="N238" s="2"/>
      <c r="O238" s="2"/>
      <c r="P238" s="2"/>
      <c r="R238"/>
      <c r="S238"/>
      <c r="T238"/>
      <c r="U238"/>
      <c r="W238"/>
      <c r="Y238"/>
    </row>
    <row r="239" spans="1:36" ht="14.5">
      <c r="A239" s="30"/>
      <c r="B239" s="33"/>
      <c r="E239" s="252"/>
      <c r="H239" s="2"/>
      <c r="I239" s="2"/>
      <c r="J239" s="2"/>
      <c r="K239" s="2"/>
      <c r="L239" s="2"/>
      <c r="M239" s="2"/>
      <c r="N239" s="2"/>
      <c r="O239" s="2"/>
      <c r="P239" s="2"/>
      <c r="R239"/>
      <c r="S239"/>
      <c r="T239"/>
      <c r="U239"/>
      <c r="W239"/>
      <c r="Y239"/>
      <c r="AD239"/>
    </row>
    <row r="240" spans="1:36" ht="14.5">
      <c r="A240" s="9" t="s">
        <v>24</v>
      </c>
      <c r="B240" s="1"/>
      <c r="C240" s="119" t="s">
        <v>45</v>
      </c>
      <c r="D240" s="119"/>
      <c r="E240" s="253" t="s">
        <v>27</v>
      </c>
      <c r="F240" s="117"/>
      <c r="G240" s="98"/>
      <c r="H240" s="118"/>
      <c r="I240" s="120"/>
      <c r="J240" s="98"/>
      <c r="K240" s="98"/>
      <c r="L240" s="98"/>
      <c r="M240" s="98"/>
      <c r="R240" s="27"/>
      <c r="S240" s="36"/>
      <c r="T240" s="97"/>
      <c r="W240" s="3"/>
      <c r="X240" s="40"/>
      <c r="AA240" s="98" t="str">
        <f>IF(NOT(ISERROR(MATCH("Selvfinansieret",B241,0))),"",IF(NOT(ISERROR(MATCH(B241,{"ABER"},0))),IF(X240=0,"",X240),IF(NOT(ISERROR(MATCH(B241,{"GEBER"},0))),IF(AG255=0,"",AG255),IF(NOT(ISERROR(MATCH(B241,{"FIBER"},0))),IF(Z240=0,"",Z240),""))))</f>
        <v/>
      </c>
      <c r="AF240" s="98"/>
    </row>
    <row r="241" spans="1:36" ht="14.5">
      <c r="A241" s="9" t="s">
        <v>144</v>
      </c>
      <c r="B241" s="11"/>
      <c r="C241" s="119"/>
      <c r="D241" s="119"/>
      <c r="E241" s="253" t="s">
        <v>127</v>
      </c>
      <c r="F241" s="11" t="str">
        <f>IF(ISBLANK($F$19),"Projektform skal vælges ved hovedansøger",$F$19)</f>
        <v>Projektform skal vælges ved hovedansøger</v>
      </c>
      <c r="G241" s="98"/>
      <c r="H241" s="118"/>
      <c r="I241" s="120"/>
      <c r="J241" s="98"/>
      <c r="K241" s="98"/>
      <c r="L241" s="98"/>
      <c r="M241" s="98"/>
      <c r="R241" s="27"/>
      <c r="S241" s="36"/>
      <c r="T241" s="40"/>
      <c r="W241" s="3"/>
      <c r="X241" s="40"/>
      <c r="Y241" s="41"/>
      <c r="AA241" s="98"/>
      <c r="AF241" s="98"/>
    </row>
    <row r="242" spans="1:36" ht="29">
      <c r="A242" s="10" t="s">
        <v>25</v>
      </c>
      <c r="B242" s="11"/>
      <c r="C242" s="10"/>
      <c r="D242" s="10"/>
      <c r="E242" s="254" t="s">
        <v>26</v>
      </c>
      <c r="F242" s="129" t="str">
        <f>IFERROR(IF(NOT(ISERROR(MATCH(B241,{"ABER"},0))),INDEX(ABER_Tilskudsprocent_liste[#All],MATCH(B242,ABER_Tilskudsprocent_liste[[#All],[Typer af projekter og aktiviteter/ virksomhedsstørrelse]],0),MATCH(AA244,ABER_Tilskudsprocent_liste[#Headers],0)),IF(NOT(ISERROR(MATCH(B241,{"GBER"},0))),INDEX(GEBER_Tilskudsprocent_liste[#All],MATCH(B242,GEBER_Tilskudsprocent_liste[[#All],[Typer af projekter og aktiviteter/ virksomhedsstørrelse]],0),MATCH(AA244,GEBER_Tilskudsprocent_liste[#Headers],0)),IF(NOT(ISERROR(MATCH(B241,{"FIBER"},0))),INDEX(FIBER_Tilskudsprocent_liste[#All],MATCH(B242,FIBER_Tilskudsprocent_liste[[#All],[Typer af projekter og aktiviteter/ virksomhedsstørrelse]],0),MATCH(AA244,FIBER_Tilskudsprocent_liste[#Headers],0)),""))),"")</f>
        <v/>
      </c>
      <c r="G242" s="128" t="s">
        <v>150</v>
      </c>
      <c r="H242" s="144" t="s">
        <v>155</v>
      </c>
      <c r="I242" s="145"/>
      <c r="J242" s="146" t="s">
        <v>158</v>
      </c>
      <c r="K242" s="146"/>
      <c r="L242" s="98"/>
      <c r="M242" s="98"/>
      <c r="R242" s="28"/>
      <c r="S242" s="37"/>
      <c r="T242" s="40"/>
      <c r="W242" s="3"/>
      <c r="X242" s="100"/>
      <c r="AB242" s="40"/>
      <c r="AF242" s="98"/>
    </row>
    <row r="243" spans="1:36" ht="14.5">
      <c r="A243" s="9"/>
      <c r="B243" s="10"/>
      <c r="C243" s="10"/>
      <c r="D243" s="10"/>
      <c r="E243" s="254"/>
      <c r="F243" s="150" t="str">
        <f>IFERROR(IF(NOT(ISERROR(MATCH(B241,{"ABER"},0))),INDEX(ABER_Tilskudsprocent_liste[#All],MATCH(B242,ABER_Tilskudsprocent_liste[[#All],[Typer af projekter og aktiviteter/ virksomhedsstørrelse]],0),MATCH(AA244,ABER_Tilskudsprocent_liste[#Headers],0)),IF(NOT(ISERROR(MATCH(B241,{"GBER"},0))),INDEX(GEBER_Tilskudsprocent_liste[#All],MATCH(B242,GEBER_Tilskudsprocent_liste[[#All],[Typer af projekter og aktiviteter/ virksomhedsstørrelse]],0),MATCH(AA244,GEBER_Tilskudsprocent_liste[#Headers],0)),IF(NOT(ISERROR(MATCH(B241,{"FIBER"},0))),INDEX(FIBER_Tilskudsprocent_liste[#All],MATCH(B242,FIBER_Tilskudsprocent_liste[[#All],[Typer af projekter og aktiviteter/ virksomhedsstørrelse]],0),MATCH(AA244,FIBER_Tilskudsprocent_liste[#Headers],0)),""))),"")</f>
        <v/>
      </c>
      <c r="G243" s="147"/>
      <c r="H243" s="146" t="str">
        <f>IFERROR(IF(E254*(1-F243)-C255&lt;0,F243-((E254*F243+C255)-E254)/E254,""),"")</f>
        <v/>
      </c>
      <c r="I243" s="146" t="str">
        <f>IFERROR(IF(D255&lt;&gt;0,IF(D255=E254,0,IF(C255&gt;0,(F243-D255/E254)-H243,"HA")),IF(E254*(1-F243)-C255&lt;0,((F243-((E254*F243+C255+D255)-E254)/E254)),"")),"")</f>
        <v/>
      </c>
      <c r="J243" s="148" t="e">
        <f>I243-H244</f>
        <v>#VALUE!</v>
      </c>
      <c r="K243" s="146"/>
      <c r="L243" s="98"/>
      <c r="M243" s="98"/>
      <c r="R243" s="28"/>
      <c r="S243" s="37"/>
      <c r="T243" s="40"/>
      <c r="U243" s="20" t="s">
        <v>157</v>
      </c>
      <c r="V243" t="s">
        <v>156</v>
      </c>
      <c r="W243" s="98" t="s">
        <v>154</v>
      </c>
      <c r="X243" s="98" t="s">
        <v>153</v>
      </c>
      <c r="Y243" s="98" t="s">
        <v>132</v>
      </c>
      <c r="AA243" s="21" t="s">
        <v>129</v>
      </c>
      <c r="AB243" s="25" t="s">
        <v>127</v>
      </c>
      <c r="AC243"/>
    </row>
    <row r="244" spans="1:36" ht="14.5" thickBot="1">
      <c r="A244" s="17"/>
      <c r="B244" s="7" t="s">
        <v>70</v>
      </c>
      <c r="C244" s="7" t="s">
        <v>145</v>
      </c>
      <c r="D244" s="7" t="s">
        <v>151</v>
      </c>
      <c r="E244" s="255" t="s">
        <v>0</v>
      </c>
      <c r="F244" s="8" t="s">
        <v>9</v>
      </c>
      <c r="G244" s="121"/>
      <c r="H244" s="149" t="e">
        <f>(F243-D255/E254)</f>
        <v>#VALUE!</v>
      </c>
      <c r="I244" s="147"/>
      <c r="J244" s="121"/>
      <c r="K244" s="147"/>
      <c r="L244" s="121"/>
      <c r="M244" s="121"/>
      <c r="N244" s="2"/>
      <c r="O244" s="2"/>
      <c r="P244" s="103"/>
      <c r="Q244" s="21"/>
      <c r="R244" s="38"/>
      <c r="S244" s="20"/>
      <c r="T244" s="20"/>
      <c r="U244"/>
      <c r="V244" s="3"/>
      <c r="W244" s="98"/>
      <c r="X244" s="98"/>
      <c r="Z244" s="40"/>
      <c r="AA244" s="19" t="str">
        <f>CONCATENATE(F240," - ",AB244)</f>
        <v xml:space="preserve"> - Projektform skal vælges ved hovedansøger</v>
      </c>
      <c r="AB244" t="str">
        <f>F241</f>
        <v>Projektform skal vælges ved hovedansøger</v>
      </c>
      <c r="AC244"/>
    </row>
    <row r="245" spans="1:36" ht="15" customHeight="1">
      <c r="A245" s="3" t="s">
        <v>67</v>
      </c>
      <c r="B245" s="110">
        <f>IFERROR(IF(E245=0,0,Y245),0)</f>
        <v>0</v>
      </c>
      <c r="C245" s="110">
        <f t="shared" ref="C245:C251" si="42">IFERROR(E245-B245,0)</f>
        <v>0</v>
      </c>
      <c r="D245" s="110"/>
      <c r="E245" s="241">
        <v>0</v>
      </c>
      <c r="F245" s="12"/>
      <c r="G245" s="528" t="s">
        <v>192</v>
      </c>
      <c r="H245" s="529"/>
      <c r="I245" s="529"/>
      <c r="J245" s="529"/>
      <c r="K245" s="529"/>
      <c r="L245" s="529"/>
      <c r="M245" s="529"/>
      <c r="N245" s="529"/>
      <c r="O245" s="530"/>
      <c r="P245" s="104"/>
      <c r="Q245" s="24"/>
      <c r="R245" s="35"/>
      <c r="S245" s="20"/>
      <c r="T245" s="20"/>
      <c r="U245" s="20" t="e">
        <f>((F243-((E254*F243+C255)-E254)/E254))*E245</f>
        <v>#VALUE!</v>
      </c>
      <c r="V245" t="e">
        <f>H244*E245</f>
        <v>#VALUE!</v>
      </c>
      <c r="W245" s="3">
        <f>IFERROR(IF(E245=0,0,E245*H243),0)</f>
        <v>0</v>
      </c>
      <c r="X245" s="98">
        <f>IF(E245=0,0,E245*F242)</f>
        <v>0</v>
      </c>
      <c r="Y245" s="98">
        <f>IF(NOT(ISERROR(MATCH("Selvfinansieret",B$241,0))),0,IF(OR(NOT(ISERROR(MATCH("Ej statsstøtte",B$241,0))),NOT(ISERROR(MATCH(B$241,AI$251:AI$253,0)))),E245,IF(AND(D$255=0,C$255=0),X245,IF(AND(D$255&gt;0,C$255=0),V245,IF(AND(D$255&gt;0,C$255&gt;0,V245=0),0,IF(AND(W245&lt;&gt;0,W245&lt;V245),W245,V245))))))</f>
        <v>0</v>
      </c>
      <c r="AA245" s="19"/>
      <c r="AB245" s="20"/>
      <c r="AC245"/>
      <c r="AE245" s="537" t="s">
        <v>128</v>
      </c>
      <c r="AF245" s="537"/>
      <c r="AG245" s="537"/>
    </row>
    <row r="246" spans="1:36" ht="15" customHeight="1">
      <c r="A246" s="3" t="s">
        <v>3</v>
      </c>
      <c r="B246" s="110">
        <f t="shared" ref="B246:B251" si="43">IFERROR(IF(E246=0,0,Y246),0)</f>
        <v>0</v>
      </c>
      <c r="C246" s="110">
        <f t="shared" si="42"/>
        <v>0</v>
      </c>
      <c r="D246" s="110"/>
      <c r="E246" s="241">
        <v>0</v>
      </c>
      <c r="F246" s="46"/>
      <c r="G246" s="531"/>
      <c r="H246" s="532"/>
      <c r="I246" s="532"/>
      <c r="J246" s="532"/>
      <c r="K246" s="532"/>
      <c r="L246" s="532"/>
      <c r="M246" s="532"/>
      <c r="N246" s="532"/>
      <c r="O246" s="533"/>
      <c r="P246" s="104"/>
      <c r="Q246" s="35"/>
      <c r="R246" s="39"/>
      <c r="S246" s="22"/>
      <c r="T246" s="20"/>
      <c r="U246" s="20" t="e">
        <f>((F243-((E254*F243+C255+D255)-E254)/E254))*E246</f>
        <v>#VALUE!</v>
      </c>
      <c r="V246" t="e">
        <f>H244*E246</f>
        <v>#VALUE!</v>
      </c>
      <c r="W246" s="3">
        <f>IFERROR(IF(E246=0,0,E246*H243),0)</f>
        <v>0</v>
      </c>
      <c r="X246" s="98">
        <f>IF(E246=0,0,E246*F242)</f>
        <v>0</v>
      </c>
      <c r="Y246" s="98">
        <f t="shared" ref="Y246:Y253" si="44">IF(NOT(ISERROR(MATCH("Selvfinansieret",B$241,0))),0,IF(OR(NOT(ISERROR(MATCH("Ej statsstøtte",B$241,0))),NOT(ISERROR(MATCH(B$241,AI$251:AI$253,0)))),E246,IF(AND(D$255=0,C$255=0),X246,IF(AND(D$255&gt;0,C$255=0),V246,IF(AND(D$255&gt;0,C$255&gt;0,V246=0),0,IF(AND(W246&lt;&gt;0,W246&lt;V246),W246,V246))))))</f>
        <v>0</v>
      </c>
      <c r="AA246" s="19"/>
      <c r="AB246" s="20"/>
      <c r="AC246"/>
    </row>
    <row r="247" spans="1:36" ht="15" customHeight="1">
      <c r="A247" s="3" t="s">
        <v>69</v>
      </c>
      <c r="B247" s="110">
        <f t="shared" si="43"/>
        <v>0</v>
      </c>
      <c r="C247" s="110">
        <f t="shared" si="42"/>
        <v>0</v>
      </c>
      <c r="D247" s="110"/>
      <c r="E247" s="241">
        <v>0</v>
      </c>
      <c r="F247" s="46"/>
      <c r="G247" s="531"/>
      <c r="H247" s="532"/>
      <c r="I247" s="532"/>
      <c r="J247" s="532"/>
      <c r="K247" s="532"/>
      <c r="L247" s="532"/>
      <c r="M247" s="532"/>
      <c r="N247" s="532"/>
      <c r="O247" s="533"/>
      <c r="P247" s="104"/>
      <c r="Q247" s="35"/>
      <c r="R247" s="39"/>
      <c r="S247" s="22"/>
      <c r="T247" s="20"/>
      <c r="U247" s="20" t="e">
        <f>((F243-((E254*F243+C255+D255)-E254)/E254))*E247</f>
        <v>#VALUE!</v>
      </c>
      <c r="V247" t="e">
        <f>H244*E247</f>
        <v>#VALUE!</v>
      </c>
      <c r="W247" s="3">
        <f>IFERROR(IF(E247=0,0,E247*H243),0)</f>
        <v>0</v>
      </c>
      <c r="X247" s="98">
        <f>IF(E247=0,0,E247*F242)</f>
        <v>0</v>
      </c>
      <c r="Y247" s="98">
        <f t="shared" si="44"/>
        <v>0</v>
      </c>
      <c r="AA247" s="19"/>
      <c r="AB247" s="20"/>
      <c r="AC247"/>
      <c r="AD247" s="29" t="s">
        <v>147</v>
      </c>
      <c r="AE247" s="29" t="s">
        <v>115</v>
      </c>
      <c r="AF247" s="29" t="s">
        <v>136</v>
      </c>
      <c r="AG247" s="29" t="s">
        <v>116</v>
      </c>
      <c r="AH247" s="29" t="s">
        <v>134</v>
      </c>
      <c r="AI247" s="29" t="s">
        <v>138</v>
      </c>
      <c r="AJ247" s="29" t="s">
        <v>148</v>
      </c>
    </row>
    <row r="248" spans="1:36" ht="15" customHeight="1">
      <c r="A248" s="3" t="s">
        <v>34</v>
      </c>
      <c r="B248" s="110">
        <f t="shared" si="43"/>
        <v>0</v>
      </c>
      <c r="C248" s="110">
        <f t="shared" si="42"/>
        <v>0</v>
      </c>
      <c r="D248" s="110"/>
      <c r="E248" s="241">
        <v>0</v>
      </c>
      <c r="F248" s="46"/>
      <c r="G248" s="531"/>
      <c r="H248" s="532"/>
      <c r="I248" s="532"/>
      <c r="J248" s="532"/>
      <c r="K248" s="532"/>
      <c r="L248" s="532"/>
      <c r="M248" s="532"/>
      <c r="N248" s="532"/>
      <c r="O248" s="533"/>
      <c r="P248" s="105"/>
      <c r="Q248" s="35"/>
      <c r="R248" s="39"/>
      <c r="S248" s="22"/>
      <c r="T248" s="20"/>
      <c r="U248" s="20" t="e">
        <f>((F243-((E254*F243+C255+D255)-E254)/E254))*E248</f>
        <v>#VALUE!</v>
      </c>
      <c r="V248" t="e">
        <f>H244*E248</f>
        <v>#VALUE!</v>
      </c>
      <c r="W248" s="3">
        <f>IFERROR(IF(E248=0,0,E248*H243),0)</f>
        <v>0</v>
      </c>
      <c r="X248" s="98">
        <f>IF(E248=0,0,E248*F242)</f>
        <v>0</v>
      </c>
      <c r="Y248" s="98">
        <f t="shared" si="44"/>
        <v>0</v>
      </c>
      <c r="AA248" t="s">
        <v>130</v>
      </c>
      <c r="AB248" t="s">
        <v>125</v>
      </c>
      <c r="AC248"/>
      <c r="AD248" t="s">
        <v>109</v>
      </c>
      <c r="AE248" t="s">
        <v>109</v>
      </c>
      <c r="AF248" t="s">
        <v>117</v>
      </c>
      <c r="AG248" s="95" t="s">
        <v>124</v>
      </c>
      <c r="AH248" s="98" t="str">
        <f>IF(NOT(ISERROR(MATCH("Selvfinansieret",B241,0))),"",IF(NOT(ISERROR(MATCH(B241,{"ABER"},0))),AE248,IF(NOT(ISERROR(MATCH(B241,{"GBER"},0))),AF248,IF(NOT(ISERROR(MATCH(B241,{"FIBER"},0))),AG248,IF(NOT(ISERROR(MATCH(B241,{"Ej statsstøtte"},0))),AD248,"")))))</f>
        <v/>
      </c>
      <c r="AI248" s="96" t="s">
        <v>115</v>
      </c>
    </row>
    <row r="249" spans="1:36" ht="15" customHeight="1">
      <c r="A249" s="3" t="s">
        <v>2</v>
      </c>
      <c r="B249" s="110">
        <f t="shared" si="43"/>
        <v>0</v>
      </c>
      <c r="C249" s="110">
        <f t="shared" si="42"/>
        <v>0</v>
      </c>
      <c r="D249" s="110"/>
      <c r="E249" s="241">
        <v>0</v>
      </c>
      <c r="F249" s="46"/>
      <c r="G249" s="531"/>
      <c r="H249" s="532"/>
      <c r="I249" s="532"/>
      <c r="J249" s="532"/>
      <c r="K249" s="532"/>
      <c r="L249" s="532"/>
      <c r="M249" s="532"/>
      <c r="N249" s="532"/>
      <c r="O249" s="533"/>
      <c r="P249" s="105"/>
      <c r="Q249" s="35"/>
      <c r="R249" s="39"/>
      <c r="S249" s="22"/>
      <c r="T249" s="20"/>
      <c r="U249" s="20" t="e">
        <f>((F243-((E254*F243+C255+D255)-E254)/E254))*E249</f>
        <v>#VALUE!</v>
      </c>
      <c r="V249" t="e">
        <f>H244*E249</f>
        <v>#VALUE!</v>
      </c>
      <c r="W249" s="3">
        <f>IFERROR(IF(E249=0,0,E249*H243),0)</f>
        <v>0</v>
      </c>
      <c r="X249" s="98">
        <f>IF(E249=0,0,E249*F242)</f>
        <v>0</v>
      </c>
      <c r="Y249" s="98">
        <f t="shared" si="44"/>
        <v>0</v>
      </c>
      <c r="AA249" t="s">
        <v>56</v>
      </c>
      <c r="AB249" t="s">
        <v>126</v>
      </c>
      <c r="AC249"/>
      <c r="AD249" t="s">
        <v>110</v>
      </c>
      <c r="AE249" t="s">
        <v>110</v>
      </c>
      <c r="AF249" t="s">
        <v>118</v>
      </c>
      <c r="AG249" s="95" t="s">
        <v>111</v>
      </c>
      <c r="AH249" s="98" t="str">
        <f>IF(NOT(ISERROR(MATCH("Selvfinansieret",B241,0))),"",IF(NOT(ISERROR(MATCH(B241,{"ABER"},0))),AE249,IF(NOT(ISERROR(MATCH(B241,{"GBER"},0))),AF249,IF(NOT(ISERROR(MATCH(B241,{"FIBER"},0))),AG249,IF(NOT(ISERROR(MATCH(B241,{"Ej statsstøtte"},0))),AD249,"")))))</f>
        <v/>
      </c>
      <c r="AI249" s="97" t="s">
        <v>136</v>
      </c>
    </row>
    <row r="250" spans="1:36" ht="15" customHeight="1">
      <c r="A250" s="3" t="s">
        <v>10</v>
      </c>
      <c r="B250" s="110">
        <f t="shared" si="43"/>
        <v>0</v>
      </c>
      <c r="C250" s="110">
        <f t="shared" si="42"/>
        <v>0</v>
      </c>
      <c r="D250" s="110"/>
      <c r="E250" s="241">
        <v>0</v>
      </c>
      <c r="F250" s="46"/>
      <c r="G250" s="531"/>
      <c r="H250" s="532"/>
      <c r="I250" s="532"/>
      <c r="J250" s="532"/>
      <c r="K250" s="532"/>
      <c r="L250" s="532"/>
      <c r="M250" s="532"/>
      <c r="N250" s="532"/>
      <c r="O250" s="533"/>
      <c r="P250" s="104"/>
      <c r="Q250" s="35"/>
      <c r="R250" s="39"/>
      <c r="S250" s="22"/>
      <c r="T250" s="20"/>
      <c r="U250" s="20" t="e">
        <f>((F243-((E254*F243+C255+D255)-E254)/E254))*E250</f>
        <v>#VALUE!</v>
      </c>
      <c r="V250" t="e">
        <f>H244*E250</f>
        <v>#VALUE!</v>
      </c>
      <c r="W250" s="3">
        <f>IFERROR(IF(E250=0,0,E250*H243),0)</f>
        <v>0</v>
      </c>
      <c r="X250" s="98">
        <f>IF(E250=0,0,E250*F242)</f>
        <v>0</v>
      </c>
      <c r="Y250" s="98">
        <f t="shared" si="44"/>
        <v>0</v>
      </c>
      <c r="Z250" s="98"/>
      <c r="AA250" t="s">
        <v>131</v>
      </c>
      <c r="AB250"/>
      <c r="AC250"/>
      <c r="AD250" t="s">
        <v>111</v>
      </c>
      <c r="AE250" t="s">
        <v>111</v>
      </c>
      <c r="AF250" t="s">
        <v>119</v>
      </c>
      <c r="AG250" s="137" t="s">
        <v>137</v>
      </c>
      <c r="AH250" s="98" t="str">
        <f>IF(NOT(ISERROR(MATCH("Selvfinansieret",B241,0))),"",IF(NOT(ISERROR(MATCH(B241,{"ABER"},0))),AE250,IF(NOT(ISERROR(MATCH(B241,{"GBER"},0))),AF250,IF(NOT(ISERROR(MATCH(B241,{"FIBER"},0))),AG250,IF(NOT(ISERROR(MATCH(B241,{"Ej statsstøtte"},0))),AD250,"")))))</f>
        <v/>
      </c>
      <c r="AI250" s="97" t="s">
        <v>116</v>
      </c>
    </row>
    <row r="251" spans="1:36" ht="15.75" customHeight="1" thickBot="1">
      <c r="A251" s="6" t="s">
        <v>68</v>
      </c>
      <c r="B251" s="110">
        <f t="shared" si="43"/>
        <v>0</v>
      </c>
      <c r="C251" s="110">
        <f t="shared" si="42"/>
        <v>0</v>
      </c>
      <c r="D251" s="110"/>
      <c r="E251" s="242">
        <v>0</v>
      </c>
      <c r="F251" s="221"/>
      <c r="G251" s="532"/>
      <c r="H251" s="532"/>
      <c r="I251" s="532"/>
      <c r="J251" s="532"/>
      <c r="K251" s="532"/>
      <c r="L251" s="532"/>
      <c r="M251" s="532"/>
      <c r="N251" s="532"/>
      <c r="O251" s="533"/>
      <c r="P251" s="104"/>
      <c r="Q251" s="35"/>
      <c r="R251" s="39"/>
      <c r="S251" s="22"/>
      <c r="T251" s="20"/>
      <c r="U251" s="20" t="e">
        <f>((F243-((E254*F243+C255+D255)-E254)/E254))*E251</f>
        <v>#VALUE!</v>
      </c>
      <c r="V251" t="e">
        <f>H244*E251</f>
        <v>#VALUE!</v>
      </c>
      <c r="W251" s="3">
        <f>IFERROR(IF(E251=0,0,E251*H243),0)</f>
        <v>0</v>
      </c>
      <c r="X251" s="98">
        <f>IF(E251=0,0,E251*F242)</f>
        <v>0</v>
      </c>
      <c r="Y251" s="98">
        <f t="shared" si="44"/>
        <v>0</v>
      </c>
      <c r="Z251" s="98"/>
      <c r="AA251" t="s">
        <v>72</v>
      </c>
      <c r="AB251"/>
      <c r="AC251"/>
      <c r="AD251" t="s">
        <v>112</v>
      </c>
      <c r="AE251" t="s">
        <v>112</v>
      </c>
      <c r="AF251" t="s">
        <v>120</v>
      </c>
      <c r="AG251" s="41" t="str">
        <f>""</f>
        <v/>
      </c>
      <c r="AH251" s="98" t="str">
        <f>IF(NOT(ISERROR(MATCH("Selvfinansieret",B241,0))),"",IF(NOT(ISERROR(MATCH(B241,{"ABER"},0))),AE251,IF(NOT(ISERROR(MATCH(B241,{"GBER"},0))),AF251,IF(NOT(ISERROR(MATCH(B241,{"FIBER"},0))),AG251,IF(NOT(ISERROR(MATCH(B241,{"Ej statsstøtte"},0))),AD251,"")))))</f>
        <v/>
      </c>
      <c r="AI251" s="40" t="s">
        <v>85</v>
      </c>
    </row>
    <row r="252" spans="1:36" ht="15" customHeight="1">
      <c r="A252" s="49" t="s">
        <v>21</v>
      </c>
      <c r="B252" s="114">
        <f>SUM(B245+B246+B247+B248-B249-B250+B251)</f>
        <v>0</v>
      </c>
      <c r="C252" s="111">
        <f>SUM(C245+C246+C247+C248-C249-C250+C251)</f>
        <v>0</v>
      </c>
      <c r="D252" s="111"/>
      <c r="E252" s="245">
        <f>SUM(B252:C252)</f>
        <v>0</v>
      </c>
      <c r="F252" s="48"/>
      <c r="G252" s="531"/>
      <c r="H252" s="532"/>
      <c r="I252" s="532"/>
      <c r="J252" s="532"/>
      <c r="K252" s="532"/>
      <c r="L252" s="532"/>
      <c r="M252" s="532"/>
      <c r="N252" s="532"/>
      <c r="O252" s="533"/>
      <c r="P252" s="23"/>
      <c r="R252"/>
      <c r="S252"/>
      <c r="T252"/>
      <c r="U252" s="20" t="e">
        <f>((F243-((E254*F243+C255+D255)-E254)/E254))*E252</f>
        <v>#VALUE!</v>
      </c>
      <c r="V252" t="e">
        <f>H244*E252</f>
        <v>#VALUE!</v>
      </c>
      <c r="W252" s="3">
        <f>IFERROR(IF(E252=0,0,E252*H243),0)</f>
        <v>0</v>
      </c>
      <c r="X252" s="98">
        <f>IF(E252=0,0,E252*F242)</f>
        <v>0</v>
      </c>
      <c r="Y252" s="98">
        <f t="shared" si="44"/>
        <v>0</v>
      </c>
      <c r="Z252" s="98"/>
      <c r="AA252" t="s">
        <v>146</v>
      </c>
      <c r="AB252"/>
      <c r="AC252"/>
      <c r="AD252" t="s">
        <v>122</v>
      </c>
      <c r="AE252" t="s">
        <v>113</v>
      </c>
      <c r="AF252" t="s">
        <v>121</v>
      </c>
      <c r="AG252" s="41" t="str">
        <f>""</f>
        <v/>
      </c>
      <c r="AH252" s="98" t="str">
        <f>IF(NOT(ISERROR(MATCH("Selvfinansieret",B241,0))),"",IF(NOT(ISERROR(MATCH(B241,{"ABER"},0))),AE252,IF(NOT(ISERROR(MATCH(B241,{"GBER"},0))),AF252,IF(NOT(ISERROR(MATCH(B241,{"FIBER"},0))),AG252,IF(NOT(ISERROR(MATCH(B241,{"Ej statsstøtte"},0))),AD252,"")))))</f>
        <v/>
      </c>
      <c r="AI252" s="40" t="s">
        <v>86</v>
      </c>
    </row>
    <row r="253" spans="1:36" ht="15.75" customHeight="1" thickBot="1">
      <c r="A253" s="13" t="s">
        <v>1</v>
      </c>
      <c r="B253" s="112">
        <f>IFERROR(IF(E253=0,0,Y253),0)</f>
        <v>0</v>
      </c>
      <c r="C253" s="110">
        <f>IFERROR(E253-B253,0)</f>
        <v>0</v>
      </c>
      <c r="D253" s="110"/>
      <c r="E253" s="242">
        <v>0</v>
      </c>
      <c r="F253" s="47"/>
      <c r="G253" s="531"/>
      <c r="H253" s="532"/>
      <c r="I253" s="532"/>
      <c r="J253" s="532"/>
      <c r="K253" s="532"/>
      <c r="L253" s="532"/>
      <c r="M253" s="532"/>
      <c r="N253" s="532"/>
      <c r="O253" s="533"/>
      <c r="P253" s="104"/>
      <c r="R253"/>
      <c r="S253"/>
      <c r="T253"/>
      <c r="U253" s="20" t="e">
        <f>((F243-((E254*F243+C255+D255)-E254)/E254))*E253</f>
        <v>#VALUE!</v>
      </c>
      <c r="V253" t="e">
        <f>H244*E253</f>
        <v>#VALUE!</v>
      </c>
      <c r="W253" s="3">
        <f>IFERROR(IF(E253=0,0,E253*H243),0)</f>
        <v>0</v>
      </c>
      <c r="X253" s="98">
        <f>IF(E253=0,0,E253*F242)</f>
        <v>0</v>
      </c>
      <c r="Y253" s="98">
        <f t="shared" si="44"/>
        <v>0</v>
      </c>
      <c r="Z253" s="98"/>
      <c r="AA253" s="19"/>
      <c r="AB253" s="20"/>
      <c r="AC253"/>
      <c r="AD253" t="s">
        <v>113</v>
      </c>
      <c r="AE253" t="s">
        <v>114</v>
      </c>
      <c r="AF253" t="s">
        <v>122</v>
      </c>
      <c r="AG253" s="41" t="str">
        <f>""</f>
        <v/>
      </c>
      <c r="AH253" s="98" t="str">
        <f>IF(NOT(ISERROR(MATCH("Selvfinansieret",B241,0))),"",IF(NOT(ISERROR(MATCH(B241,{"ABER"},0))),AE253,IF(NOT(ISERROR(MATCH(B241,{"GBER"},0))),AF253,IF(NOT(ISERROR(MATCH(B241,{"FIBER"},0))),AG253,IF(NOT(ISERROR(MATCH(B241,{"Ej statsstøtte"},0))),AD253,"")))))</f>
        <v/>
      </c>
      <c r="AI253" s="40" t="s">
        <v>87</v>
      </c>
    </row>
    <row r="254" spans="1:36" ht="15.75" customHeight="1" thickBot="1">
      <c r="A254" s="81" t="s">
        <v>0</v>
      </c>
      <c r="B254" s="143">
        <f>IF(B252+B253&lt;=0,0,B252+B253)</f>
        <v>0</v>
      </c>
      <c r="C254" s="143">
        <f>IF(C252+C253-C255&lt;=0,0,C252+C253-C255)</f>
        <v>0</v>
      </c>
      <c r="D254" s="159"/>
      <c r="E254" s="246">
        <f>SUM(E245+E246+E247+E248-E249-E250+E251)+E253</f>
        <v>0</v>
      </c>
      <c r="F254" s="82"/>
      <c r="G254" s="534"/>
      <c r="H254" s="535"/>
      <c r="I254" s="535"/>
      <c r="J254" s="535"/>
      <c r="K254" s="535"/>
      <c r="L254" s="535"/>
      <c r="M254" s="535"/>
      <c r="N254" s="535"/>
      <c r="O254" s="536"/>
      <c r="P254" s="23"/>
      <c r="R254"/>
      <c r="S254"/>
      <c r="T254"/>
      <c r="U254" s="20" t="e">
        <f>((F243-((E254*F243+C255+D255)-E254)/E254))*E254</f>
        <v>#VALUE!</v>
      </c>
      <c r="V254" t="e">
        <f>H244*E254</f>
        <v>#VALUE!</v>
      </c>
      <c r="W254" s="3">
        <f>IFERROR(IF(E254=0,0,E254*H243),0)</f>
        <v>0</v>
      </c>
      <c r="Y254" s="98">
        <f t="shared" ref="Y254" si="45">IF(NOT(ISERROR(MATCH("Selvfinansieret",B$241,0))),0,IF(OR(NOT(ISERROR(MATCH("Ej statsstøtte",B$241,0))),NOT(ISERROR(MATCH(B$241,AI$251:AI$253,0)))),E254,IF(AND(D264=0,C264=0),X254,IF(AND(D264&gt;0,C264=0),V254,IF(AND(D264&gt;0,C264&gt;0,V254=0),0,IF(AND(W254&lt;&gt;0,W254&lt;V254),W254,V254))))))</f>
        <v>0</v>
      </c>
      <c r="Z254" s="98"/>
      <c r="AA254" s="96"/>
      <c r="AB254" s="96"/>
      <c r="AC254"/>
      <c r="AD254" t="s">
        <v>114</v>
      </c>
      <c r="AE254" s="41" t="str">
        <f>""</f>
        <v/>
      </c>
      <c r="AF254" t="s">
        <v>111</v>
      </c>
      <c r="AG254" s="41" t="str">
        <f>""</f>
        <v/>
      </c>
      <c r="AH254" s="98" t="str">
        <f>IF(NOT(ISERROR(MATCH("Selvfinansieret",B241,0))),"",IF(NOT(ISERROR(MATCH(B241,{"ABER"},0))),AE254,IF(NOT(ISERROR(MATCH(B241,{"GBER"},0))),AF254,IF(NOT(ISERROR(MATCH(B241,{"FIBER"},0))),AG254,IF(NOT(ISERROR(MATCH(B241,{"Ej statsstøtte"},0))),AD254,"")))))</f>
        <v/>
      </c>
      <c r="AI254" s="20" t="s">
        <v>135</v>
      </c>
    </row>
    <row r="255" spans="1:36" s="4" customFormat="1">
      <c r="A255" s="83" t="s">
        <v>101</v>
      </c>
      <c r="B255" s="142">
        <f>B254</f>
        <v>0</v>
      </c>
      <c r="C255" s="163"/>
      <c r="D255" s="161"/>
      <c r="E255" s="247">
        <f>SUM(B245+B246+B247+B248-B249-B250+B251)</f>
        <v>0</v>
      </c>
      <c r="F255" s="101"/>
      <c r="G255" s="80"/>
      <c r="H255" s="80"/>
      <c r="I255" s="80"/>
      <c r="J255" s="80"/>
      <c r="K255" s="80"/>
      <c r="L255" s="80"/>
      <c r="M255" s="80"/>
      <c r="N255" s="80"/>
      <c r="O255" s="80"/>
      <c r="P255" s="23"/>
      <c r="Q255"/>
      <c r="R255"/>
      <c r="S255"/>
      <c r="T255"/>
      <c r="U255"/>
      <c r="V255"/>
      <c r="W255"/>
      <c r="X255"/>
      <c r="Y255" s="98"/>
      <c r="Z255" s="98"/>
      <c r="AA255" s="35"/>
      <c r="AB255" s="97"/>
      <c r="AC255" s="20"/>
      <c r="AD255" t="s">
        <v>124</v>
      </c>
      <c r="AE255" s="3" t="str">
        <f>""</f>
        <v/>
      </c>
      <c r="AF255" s="41" t="s">
        <v>123</v>
      </c>
      <c r="AG255" s="41" t="str">
        <f>""</f>
        <v/>
      </c>
      <c r="AH255" s="98" t="str">
        <f>IF(NOT(ISERROR(MATCH("Selvfinansieret",B241,0))),"",IF(NOT(ISERROR(MATCH(B241,{"ABER"},0))),AE255,IF(NOT(ISERROR(MATCH(B241,{"GBER"},0))),AF255,IF(NOT(ISERROR(MATCH(B241,{"FIBER"},0))),AG255,IF(NOT(ISERROR(MATCH(B241,{"Ej statsstøtte"},0))),AD255,"")))))</f>
        <v/>
      </c>
      <c r="AI255" t="s">
        <v>149</v>
      </c>
      <c r="AJ255" s="3"/>
    </row>
    <row r="256" spans="1:36" s="4" customFormat="1">
      <c r="A256" s="122"/>
      <c r="B256" s="123"/>
      <c r="C256" s="123"/>
      <c r="D256" s="123"/>
      <c r="E256" s="248"/>
      <c r="F256" s="79"/>
      <c r="G256" s="80"/>
      <c r="H256" s="80"/>
      <c r="I256" s="80"/>
      <c r="J256" s="80"/>
      <c r="K256" s="80"/>
      <c r="L256" s="80"/>
      <c r="M256" s="80"/>
      <c r="N256" s="80"/>
      <c r="O256" s="80"/>
      <c r="P256" s="23"/>
      <c r="Q256"/>
      <c r="R256"/>
      <c r="S256"/>
      <c r="T256"/>
      <c r="U256"/>
      <c r="V256"/>
      <c r="W256"/>
      <c r="X256"/>
      <c r="Y256" s="98"/>
      <c r="Z256" s="98"/>
      <c r="AA256" s="98"/>
      <c r="AD256" t="s">
        <v>137</v>
      </c>
      <c r="AE256" s="4" t="str">
        <f>""</f>
        <v/>
      </c>
      <c r="AF256" s="4" t="str">
        <f>""</f>
        <v/>
      </c>
      <c r="AG256" s="41" t="str">
        <f>""</f>
        <v/>
      </c>
      <c r="AH256" s="98" t="str">
        <f>IF(NOT(ISERROR(MATCH("Selvfinansieret",B241,0))),"",IF(NOT(ISERROR(MATCH(B241,{"ABER"},0))),AE256,IF(NOT(ISERROR(MATCH(B241,{"GBER"},0))),AF256,IF(NOT(ISERROR(MATCH(B241,{"FIBER"},0))),AG256,IF(NOT(ISERROR(MATCH(B241,{"Ej statsstøtte"},0))),AD256,"")))))</f>
        <v/>
      </c>
    </row>
    <row r="257" spans="1:36" s="4" customFormat="1">
      <c r="A257" s="77"/>
      <c r="B257" s="78"/>
      <c r="C257" s="78"/>
      <c r="D257" s="78"/>
      <c r="E257" s="249" t="s">
        <v>133</v>
      </c>
      <c r="F257" s="107" t="str">
        <f>F242</f>
        <v/>
      </c>
      <c r="G257" s="79"/>
      <c r="H257" s="80"/>
      <c r="I257" s="80"/>
      <c r="J257" s="80"/>
      <c r="K257" s="80"/>
      <c r="L257" s="80"/>
      <c r="M257" s="80"/>
      <c r="N257" s="80"/>
      <c r="O257" s="80"/>
      <c r="P257" s="80"/>
      <c r="Q257" s="23"/>
      <c r="R257"/>
      <c r="S257"/>
      <c r="T257"/>
      <c r="U257"/>
      <c r="V257"/>
      <c r="W257"/>
      <c r="X257"/>
      <c r="Y257"/>
      <c r="Z257" s="98"/>
      <c r="AA257" s="3"/>
      <c r="AB257" s="3"/>
      <c r="AC257" s="3"/>
    </row>
    <row r="258" spans="1:36" s="4" customFormat="1" ht="28">
      <c r="A258" s="77"/>
      <c r="B258" s="78"/>
      <c r="C258" s="78"/>
      <c r="D258" s="78"/>
      <c r="E258" s="250" t="s">
        <v>152</v>
      </c>
      <c r="F258" s="107" t="str">
        <f>IFERROR(B254/E254,"")</f>
        <v/>
      </c>
      <c r="G258" s="79"/>
      <c r="H258" s="80"/>
      <c r="I258" s="80"/>
      <c r="J258" s="80"/>
      <c r="K258" s="80"/>
      <c r="L258" s="80"/>
      <c r="M258" s="80"/>
      <c r="N258" s="80"/>
      <c r="O258" s="80"/>
      <c r="P258" s="80"/>
      <c r="Q258" s="23"/>
      <c r="R258"/>
      <c r="S258"/>
      <c r="T258"/>
      <c r="U258"/>
      <c r="V258"/>
      <c r="W258"/>
      <c r="X258"/>
      <c r="Y258"/>
      <c r="Z258" s="98"/>
      <c r="AA258" s="3"/>
      <c r="AB258" s="3"/>
      <c r="AC258" s="3"/>
    </row>
    <row r="259" spans="1:36">
      <c r="A259" s="14"/>
      <c r="B259" s="15"/>
      <c r="C259" s="15"/>
      <c r="D259" s="15"/>
      <c r="E259" s="251" t="s">
        <v>57</v>
      </c>
      <c r="F259" s="50">
        <f>IF(NOT(ISERROR(MATCH("Ej statsstøtte",B241,0))),0,IFERROR(E253/E252,0))</f>
        <v>0</v>
      </c>
      <c r="G259" s="138"/>
      <c r="H259" s="2"/>
      <c r="I259" s="2"/>
      <c r="J259" s="2"/>
      <c r="K259" s="2"/>
      <c r="L259" s="2"/>
      <c r="M259" s="2"/>
      <c r="N259" s="2"/>
      <c r="O259" s="2"/>
      <c r="P259" s="2"/>
      <c r="R259"/>
      <c r="S259"/>
      <c r="T259"/>
      <c r="U259"/>
      <c r="W259"/>
      <c r="Y259"/>
    </row>
    <row r="260" spans="1:36" ht="14.5">
      <c r="A260" s="31" t="s">
        <v>64</v>
      </c>
      <c r="B260" s="32">
        <f>IFERROR(E254/$E$15,0)</f>
        <v>0</v>
      </c>
      <c r="C260" s="15"/>
      <c r="D260" s="15"/>
      <c r="E260" s="252" t="s">
        <v>58</v>
      </c>
      <c r="F260" s="50">
        <f>IFERROR(E253/E245,0)</f>
        <v>0</v>
      </c>
      <c r="H260" s="2"/>
      <c r="I260" s="2"/>
      <c r="J260" s="2"/>
      <c r="K260" s="2"/>
      <c r="L260" s="2"/>
      <c r="M260" s="2"/>
      <c r="N260" s="2"/>
      <c r="O260" s="2"/>
      <c r="P260" s="2"/>
      <c r="R260"/>
      <c r="S260"/>
      <c r="T260"/>
      <c r="U260"/>
      <c r="W260"/>
      <c r="Y260"/>
    </row>
    <row r="261" spans="1:36" ht="14.5">
      <c r="A261" s="30"/>
      <c r="B261" s="33"/>
      <c r="E261" s="252"/>
      <c r="H261" s="2"/>
      <c r="I261" s="2"/>
      <c r="J261" s="2"/>
      <c r="K261" s="2"/>
      <c r="L261" s="2"/>
      <c r="M261" s="2"/>
      <c r="N261" s="2"/>
      <c r="O261" s="2"/>
      <c r="P261" s="2"/>
      <c r="R261"/>
      <c r="S261"/>
      <c r="T261"/>
      <c r="U261"/>
      <c r="W261"/>
      <c r="Y261"/>
      <c r="AD261"/>
    </row>
    <row r="262" spans="1:36" ht="14.5">
      <c r="A262" s="9" t="s">
        <v>24</v>
      </c>
      <c r="B262" s="1"/>
      <c r="C262" s="119" t="s">
        <v>46</v>
      </c>
      <c r="D262" s="119"/>
      <c r="E262" s="253" t="s">
        <v>27</v>
      </c>
      <c r="F262" s="117"/>
      <c r="G262" s="98"/>
      <c r="H262" s="118"/>
      <c r="I262" s="120"/>
      <c r="J262" s="98"/>
      <c r="K262" s="98"/>
      <c r="L262" s="98"/>
      <c r="M262" s="98"/>
      <c r="R262" s="27"/>
      <c r="S262" s="36"/>
      <c r="T262" s="97"/>
      <c r="W262" s="3"/>
      <c r="X262" s="40"/>
      <c r="AA262" s="98" t="str">
        <f>IF(NOT(ISERROR(MATCH("Selvfinansieret",B263,0))),"",IF(NOT(ISERROR(MATCH(B263,{"ABER"},0))),IF(X262=0,"",X262),IF(NOT(ISERROR(MATCH(B263,{"GEBER"},0))),IF(AG277=0,"",AG277),IF(NOT(ISERROR(MATCH(B263,{"FIBER"},0))),IF(Z262=0,"",Z262),""))))</f>
        <v/>
      </c>
      <c r="AF262" s="98"/>
    </row>
    <row r="263" spans="1:36" ht="14.5">
      <c r="A263" s="9" t="s">
        <v>144</v>
      </c>
      <c r="B263" s="11"/>
      <c r="C263" s="119"/>
      <c r="D263" s="119"/>
      <c r="E263" s="253" t="s">
        <v>127</v>
      </c>
      <c r="F263" s="11" t="str">
        <f>IF(ISBLANK($F$19),"Projektform skal vælges ved hovedansøger",$F$19)</f>
        <v>Projektform skal vælges ved hovedansøger</v>
      </c>
      <c r="G263" s="98"/>
      <c r="H263" s="118"/>
      <c r="I263" s="120"/>
      <c r="J263" s="98"/>
      <c r="K263" s="98"/>
      <c r="L263" s="98"/>
      <c r="M263" s="98"/>
      <c r="R263" s="27"/>
      <c r="S263" s="36"/>
      <c r="T263" s="40"/>
      <c r="W263" s="3"/>
      <c r="X263" s="40"/>
      <c r="Y263" s="41"/>
      <c r="AA263" s="98"/>
      <c r="AF263" s="98"/>
    </row>
    <row r="264" spans="1:36" ht="29">
      <c r="A264" s="10" t="s">
        <v>25</v>
      </c>
      <c r="B264" s="11"/>
      <c r="C264" s="10"/>
      <c r="D264" s="10"/>
      <c r="E264" s="254" t="s">
        <v>26</v>
      </c>
      <c r="F264" s="129" t="str">
        <f>IFERROR(IF(NOT(ISERROR(MATCH(B263,{"ABER"},0))),INDEX(ABER_Tilskudsprocent_liste[#All],MATCH(B264,ABER_Tilskudsprocent_liste[[#All],[Typer af projekter og aktiviteter/ virksomhedsstørrelse]],0),MATCH(AA266,ABER_Tilskudsprocent_liste[#Headers],0)),IF(NOT(ISERROR(MATCH(B263,{"GBER"},0))),INDEX(GEBER_Tilskudsprocent_liste[#All],MATCH(B264,GEBER_Tilskudsprocent_liste[[#All],[Typer af projekter og aktiviteter/ virksomhedsstørrelse]],0),MATCH(AA266,GEBER_Tilskudsprocent_liste[#Headers],0)),IF(NOT(ISERROR(MATCH(B263,{"FIBER"},0))),INDEX(FIBER_Tilskudsprocent_liste[#All],MATCH(B264,FIBER_Tilskudsprocent_liste[[#All],[Typer af projekter og aktiviteter/ virksomhedsstørrelse]],0),MATCH(AA266,FIBER_Tilskudsprocent_liste[#Headers],0)),""))),"")</f>
        <v/>
      </c>
      <c r="G264" s="128" t="s">
        <v>150</v>
      </c>
      <c r="H264" s="144" t="s">
        <v>155</v>
      </c>
      <c r="I264" s="145"/>
      <c r="J264" s="146" t="s">
        <v>158</v>
      </c>
      <c r="K264" s="146"/>
      <c r="L264" s="98"/>
      <c r="M264" s="98"/>
      <c r="R264" s="28"/>
      <c r="S264" s="37"/>
      <c r="T264" s="40"/>
      <c r="W264" s="3"/>
      <c r="X264" s="100"/>
      <c r="AB264" s="40"/>
      <c r="AF264" s="98"/>
    </row>
    <row r="265" spans="1:36" ht="14.5">
      <c r="A265" s="9"/>
      <c r="B265" s="10"/>
      <c r="C265" s="10"/>
      <c r="D265" s="10"/>
      <c r="E265" s="254"/>
      <c r="F265" s="150" t="str">
        <f>IFERROR(IF(NOT(ISERROR(MATCH(B263,{"ABER"},0))),INDEX(ABER_Tilskudsprocent_liste[#All],MATCH(B264,ABER_Tilskudsprocent_liste[[#All],[Typer af projekter og aktiviteter/ virksomhedsstørrelse]],0),MATCH(AA266,ABER_Tilskudsprocent_liste[#Headers],0)),IF(NOT(ISERROR(MATCH(B263,{"GBER"},0))),INDEX(GEBER_Tilskudsprocent_liste[#All],MATCH(B264,GEBER_Tilskudsprocent_liste[[#All],[Typer af projekter og aktiviteter/ virksomhedsstørrelse]],0),MATCH(AA266,GEBER_Tilskudsprocent_liste[#Headers],0)),IF(NOT(ISERROR(MATCH(B263,{"FIBER"},0))),INDEX(FIBER_Tilskudsprocent_liste[#All],MATCH(B264,FIBER_Tilskudsprocent_liste[[#All],[Typer af projekter og aktiviteter/ virksomhedsstørrelse]],0),MATCH(AA266,FIBER_Tilskudsprocent_liste[#Headers],0)),""))),"")</f>
        <v/>
      </c>
      <c r="G265" s="147"/>
      <c r="H265" s="146" t="str">
        <f>IFERROR(IF(E276*(1-F265)-C277&lt;0,F265-((E276*F265+C277)-E276)/E276,""),"")</f>
        <v/>
      </c>
      <c r="I265" s="146" t="str">
        <f>IFERROR(IF(D277&lt;&gt;0,IF(D277=E276,0,IF(C277&gt;0,(F265-D277/E276)-H265,"HA")),IF(E276*(1-F265)-C277&lt;0,((F265-((E276*F265+C277+D277)-E276)/E276)),"")),"")</f>
        <v/>
      </c>
      <c r="J265" s="148" t="e">
        <f>I265-H266</f>
        <v>#VALUE!</v>
      </c>
      <c r="K265" s="146"/>
      <c r="L265" s="98"/>
      <c r="M265" s="98"/>
      <c r="R265" s="28"/>
      <c r="S265" s="37"/>
      <c r="T265" s="40"/>
      <c r="U265" s="20" t="s">
        <v>157</v>
      </c>
      <c r="V265" t="s">
        <v>156</v>
      </c>
      <c r="W265" s="98" t="s">
        <v>154</v>
      </c>
      <c r="X265" s="98" t="s">
        <v>153</v>
      </c>
      <c r="Y265" s="98" t="s">
        <v>132</v>
      </c>
      <c r="AA265" s="21" t="s">
        <v>129</v>
      </c>
      <c r="AB265" s="25" t="s">
        <v>127</v>
      </c>
      <c r="AC265"/>
    </row>
    <row r="266" spans="1:36" ht="14.5" thickBot="1">
      <c r="A266" s="17"/>
      <c r="B266" s="7" t="s">
        <v>70</v>
      </c>
      <c r="C266" s="7" t="s">
        <v>145</v>
      </c>
      <c r="D266" s="7" t="s">
        <v>151</v>
      </c>
      <c r="E266" s="255" t="s">
        <v>0</v>
      </c>
      <c r="F266" s="8" t="s">
        <v>9</v>
      </c>
      <c r="G266" s="121"/>
      <c r="H266" s="149" t="e">
        <f>(F265-D277/E276)</f>
        <v>#VALUE!</v>
      </c>
      <c r="I266" s="147"/>
      <c r="J266" s="121"/>
      <c r="K266" s="147"/>
      <c r="L266" s="121"/>
      <c r="M266" s="121"/>
      <c r="N266" s="2"/>
      <c r="O266" s="2"/>
      <c r="P266" s="103"/>
      <c r="Q266" s="21"/>
      <c r="R266" s="38"/>
      <c r="S266" s="20"/>
      <c r="T266" s="20"/>
      <c r="U266"/>
      <c r="V266" s="3"/>
      <c r="W266" s="98"/>
      <c r="X266" s="98"/>
      <c r="Z266" s="40"/>
      <c r="AA266" s="19" t="str">
        <f>CONCATENATE(F262," - ",AB266)</f>
        <v xml:space="preserve"> - Projektform skal vælges ved hovedansøger</v>
      </c>
      <c r="AB266" t="str">
        <f>F263</f>
        <v>Projektform skal vælges ved hovedansøger</v>
      </c>
      <c r="AC266"/>
    </row>
    <row r="267" spans="1:36" ht="15" customHeight="1">
      <c r="A267" s="3" t="s">
        <v>67</v>
      </c>
      <c r="B267" s="110">
        <f>IFERROR(IF(E267=0,0,Y267),0)</f>
        <v>0</v>
      </c>
      <c r="C267" s="110">
        <f t="shared" ref="C267:C273" si="46">IFERROR(E267-B267,0)</f>
        <v>0</v>
      </c>
      <c r="D267" s="110"/>
      <c r="E267" s="241">
        <v>0</v>
      </c>
      <c r="F267" s="12"/>
      <c r="G267" s="528" t="s">
        <v>192</v>
      </c>
      <c r="H267" s="529"/>
      <c r="I267" s="529"/>
      <c r="J267" s="529"/>
      <c r="K267" s="529"/>
      <c r="L267" s="529"/>
      <c r="M267" s="529"/>
      <c r="N267" s="529"/>
      <c r="O267" s="530"/>
      <c r="P267" s="104"/>
      <c r="Q267" s="24"/>
      <c r="R267" s="35"/>
      <c r="S267" s="20"/>
      <c r="T267" s="20"/>
      <c r="U267" s="20" t="e">
        <f>((F265-((E276*F265+C277)-E276)/E276))*E267</f>
        <v>#VALUE!</v>
      </c>
      <c r="V267" t="e">
        <f>H266*E267</f>
        <v>#VALUE!</v>
      </c>
      <c r="W267" s="3">
        <f>IFERROR(IF(E267=0,0,E267*H265),0)</f>
        <v>0</v>
      </c>
      <c r="X267" s="98">
        <f>IF(E267=0,0,E267*F264)</f>
        <v>0</v>
      </c>
      <c r="Y267" s="98">
        <f>IF(NOT(ISERROR(MATCH("Selvfinansieret",B$263,0))),0,IF(OR(NOT(ISERROR(MATCH("Ej statsstøtte",B$263,0))),NOT(ISERROR(MATCH(B$263,AI$273:AI$275,0)))),E267,IF(AND(D$277=0,C$277=0),X267,IF(AND(D$277&gt;0,C$277=0),V267,IF(AND(D$277&gt;0,C$277&gt;0,V267=0),0,IF(AND(W267&lt;&gt;0,W267&lt;V267),W267,V267))))))</f>
        <v>0</v>
      </c>
      <c r="AA267" s="19"/>
      <c r="AB267" s="20"/>
      <c r="AC267"/>
      <c r="AE267" s="537" t="s">
        <v>128</v>
      </c>
      <c r="AF267" s="537"/>
      <c r="AG267" s="537"/>
    </row>
    <row r="268" spans="1:36" ht="15" customHeight="1">
      <c r="A268" s="3" t="s">
        <v>3</v>
      </c>
      <c r="B268" s="110">
        <f t="shared" ref="B268:B273" si="47">IFERROR(IF(E268=0,0,Y268),0)</f>
        <v>0</v>
      </c>
      <c r="C268" s="110">
        <f t="shared" si="46"/>
        <v>0</v>
      </c>
      <c r="D268" s="110"/>
      <c r="E268" s="241">
        <v>0</v>
      </c>
      <c r="F268" s="46"/>
      <c r="G268" s="531"/>
      <c r="H268" s="532"/>
      <c r="I268" s="532"/>
      <c r="J268" s="532"/>
      <c r="K268" s="532"/>
      <c r="L268" s="532"/>
      <c r="M268" s="532"/>
      <c r="N268" s="532"/>
      <c r="O268" s="533"/>
      <c r="P268" s="104"/>
      <c r="Q268" s="35"/>
      <c r="R268" s="39"/>
      <c r="S268" s="22"/>
      <c r="T268" s="20"/>
      <c r="U268" s="20" t="e">
        <f>((F265-((E276*F265+C277+D277)-E276)/E276))*E268</f>
        <v>#VALUE!</v>
      </c>
      <c r="V268" t="e">
        <f>H266*E268</f>
        <v>#VALUE!</v>
      </c>
      <c r="W268" s="3">
        <f>IFERROR(IF(E268=0,0,E268*H265),0)</f>
        <v>0</v>
      </c>
      <c r="X268" s="98">
        <f>IF(E268=0,0,E268*F264)</f>
        <v>0</v>
      </c>
      <c r="Y268" s="98">
        <f t="shared" ref="Y268:Y275" si="48">IF(NOT(ISERROR(MATCH("Selvfinansieret",B$263,0))),0,IF(OR(NOT(ISERROR(MATCH("Ej statsstøtte",B$263,0))),NOT(ISERROR(MATCH(B$263,AI$273:AI$275,0)))),E268,IF(AND(D$277=0,C$277=0),X268,IF(AND(D$277&gt;0,C$277=0),V268,IF(AND(D$277&gt;0,C$277&gt;0,V268=0),0,IF(AND(W268&lt;&gt;0,W268&lt;V268),W268,V268))))))</f>
        <v>0</v>
      </c>
      <c r="AA268" s="19"/>
      <c r="AB268" s="20"/>
      <c r="AC268"/>
    </row>
    <row r="269" spans="1:36" ht="15" customHeight="1">
      <c r="A269" s="3" t="s">
        <v>69</v>
      </c>
      <c r="B269" s="110">
        <f t="shared" si="47"/>
        <v>0</v>
      </c>
      <c r="C269" s="110">
        <f t="shared" si="46"/>
        <v>0</v>
      </c>
      <c r="D269" s="110"/>
      <c r="E269" s="241">
        <v>0</v>
      </c>
      <c r="F269" s="46"/>
      <c r="G269" s="531"/>
      <c r="H269" s="532"/>
      <c r="I269" s="532"/>
      <c r="J269" s="532"/>
      <c r="K269" s="532"/>
      <c r="L269" s="532"/>
      <c r="M269" s="532"/>
      <c r="N269" s="532"/>
      <c r="O269" s="533"/>
      <c r="P269" s="104"/>
      <c r="Q269" s="35"/>
      <c r="R269" s="39"/>
      <c r="S269" s="22"/>
      <c r="T269" s="20"/>
      <c r="U269" s="20" t="e">
        <f>((F265-((E276*F265+C277+D277)-E276)/E276))*E269</f>
        <v>#VALUE!</v>
      </c>
      <c r="V269" t="e">
        <f>H266*E269</f>
        <v>#VALUE!</v>
      </c>
      <c r="W269" s="3">
        <f>IFERROR(IF(E269=0,0,E269*H265),0)</f>
        <v>0</v>
      </c>
      <c r="X269" s="98">
        <f>IF(E269=0,0,E269*F264)</f>
        <v>0</v>
      </c>
      <c r="Y269" s="98">
        <f t="shared" si="48"/>
        <v>0</v>
      </c>
      <c r="AA269" s="19"/>
      <c r="AB269" s="20"/>
      <c r="AC269"/>
      <c r="AD269" s="29" t="s">
        <v>147</v>
      </c>
      <c r="AE269" s="29" t="s">
        <v>115</v>
      </c>
      <c r="AF269" s="29" t="s">
        <v>136</v>
      </c>
      <c r="AG269" s="29" t="s">
        <v>116</v>
      </c>
      <c r="AH269" s="29" t="s">
        <v>134</v>
      </c>
      <c r="AI269" s="29" t="s">
        <v>138</v>
      </c>
      <c r="AJ269" s="29" t="s">
        <v>148</v>
      </c>
    </row>
    <row r="270" spans="1:36" ht="15" customHeight="1">
      <c r="A270" s="3" t="s">
        <v>34</v>
      </c>
      <c r="B270" s="110">
        <f t="shared" si="47"/>
        <v>0</v>
      </c>
      <c r="C270" s="110">
        <f t="shared" si="46"/>
        <v>0</v>
      </c>
      <c r="D270" s="110"/>
      <c r="E270" s="241">
        <v>0</v>
      </c>
      <c r="F270" s="46"/>
      <c r="G270" s="531"/>
      <c r="H270" s="532"/>
      <c r="I270" s="532"/>
      <c r="J270" s="532"/>
      <c r="K270" s="532"/>
      <c r="L270" s="532"/>
      <c r="M270" s="532"/>
      <c r="N270" s="532"/>
      <c r="O270" s="533"/>
      <c r="P270" s="105"/>
      <c r="Q270" s="35"/>
      <c r="R270" s="39"/>
      <c r="S270" s="22"/>
      <c r="T270" s="20"/>
      <c r="U270" s="20" t="e">
        <f>((F265-((E276*F265+C277+D277)-E276)/E276))*E270</f>
        <v>#VALUE!</v>
      </c>
      <c r="V270" t="e">
        <f>H266*E270</f>
        <v>#VALUE!</v>
      </c>
      <c r="W270" s="3">
        <f>IFERROR(IF(E270=0,0,E270*H265),0)</f>
        <v>0</v>
      </c>
      <c r="X270" s="98">
        <f>IF(E270=0,0,E270*F264)</f>
        <v>0</v>
      </c>
      <c r="Y270" s="98">
        <f t="shared" si="48"/>
        <v>0</v>
      </c>
      <c r="AA270" t="s">
        <v>130</v>
      </c>
      <c r="AB270" t="s">
        <v>125</v>
      </c>
      <c r="AC270"/>
      <c r="AD270" t="s">
        <v>109</v>
      </c>
      <c r="AE270" t="s">
        <v>109</v>
      </c>
      <c r="AF270" t="s">
        <v>117</v>
      </c>
      <c r="AG270" s="95" t="s">
        <v>124</v>
      </c>
      <c r="AH270" s="98" t="str">
        <f>IF(NOT(ISERROR(MATCH("Selvfinansieret",B263,0))),"",IF(NOT(ISERROR(MATCH(B263,{"ABER"},0))),AE270,IF(NOT(ISERROR(MATCH(B263,{"GBER"},0))),AF270,IF(NOT(ISERROR(MATCH(B263,{"FIBER"},0))),AG270,IF(NOT(ISERROR(MATCH(B263,{"Ej statsstøtte"},0))),AD270,"")))))</f>
        <v/>
      </c>
      <c r="AI270" s="96" t="s">
        <v>115</v>
      </c>
    </row>
    <row r="271" spans="1:36" ht="15" customHeight="1">
      <c r="A271" s="3" t="s">
        <v>2</v>
      </c>
      <c r="B271" s="110">
        <f t="shared" si="47"/>
        <v>0</v>
      </c>
      <c r="C271" s="110">
        <f t="shared" si="46"/>
        <v>0</v>
      </c>
      <c r="D271" s="110"/>
      <c r="E271" s="241">
        <v>0</v>
      </c>
      <c r="F271" s="46"/>
      <c r="G271" s="531"/>
      <c r="H271" s="532"/>
      <c r="I271" s="532"/>
      <c r="J271" s="532"/>
      <c r="K271" s="532"/>
      <c r="L271" s="532"/>
      <c r="M271" s="532"/>
      <c r="N271" s="532"/>
      <c r="O271" s="533"/>
      <c r="P271" s="105"/>
      <c r="Q271" s="35"/>
      <c r="R271" s="39"/>
      <c r="S271" s="22"/>
      <c r="T271" s="20"/>
      <c r="U271" s="20" t="e">
        <f>((F265-((E276*F265+C277+D277)-E276)/E276))*E271</f>
        <v>#VALUE!</v>
      </c>
      <c r="V271" t="e">
        <f>H266*E271</f>
        <v>#VALUE!</v>
      </c>
      <c r="W271" s="3">
        <f>IFERROR(IF(E271=0,0,E271*H265),0)</f>
        <v>0</v>
      </c>
      <c r="X271" s="98">
        <f>IF(E271=0,0,E271*F264)</f>
        <v>0</v>
      </c>
      <c r="Y271" s="98">
        <f t="shared" si="48"/>
        <v>0</v>
      </c>
      <c r="AA271" t="s">
        <v>56</v>
      </c>
      <c r="AB271" t="s">
        <v>126</v>
      </c>
      <c r="AC271"/>
      <c r="AD271" t="s">
        <v>110</v>
      </c>
      <c r="AE271" t="s">
        <v>110</v>
      </c>
      <c r="AF271" t="s">
        <v>118</v>
      </c>
      <c r="AG271" s="95" t="s">
        <v>111</v>
      </c>
      <c r="AH271" s="98" t="str">
        <f>IF(NOT(ISERROR(MATCH("Selvfinansieret",B263,0))),"",IF(NOT(ISERROR(MATCH(B263,{"ABER"},0))),AE271,IF(NOT(ISERROR(MATCH(B263,{"GBER"},0))),AF271,IF(NOT(ISERROR(MATCH(B263,{"FIBER"},0))),AG271,IF(NOT(ISERROR(MATCH(B263,{"Ej statsstøtte"},0))),AD271,"")))))</f>
        <v/>
      </c>
      <c r="AI271" s="97" t="s">
        <v>136</v>
      </c>
    </row>
    <row r="272" spans="1:36" ht="15" customHeight="1">
      <c r="A272" s="3" t="s">
        <v>10</v>
      </c>
      <c r="B272" s="110">
        <f t="shared" si="47"/>
        <v>0</v>
      </c>
      <c r="C272" s="110">
        <f t="shared" si="46"/>
        <v>0</v>
      </c>
      <c r="D272" s="110"/>
      <c r="E272" s="241">
        <v>0</v>
      </c>
      <c r="F272" s="46"/>
      <c r="G272" s="531"/>
      <c r="H272" s="532"/>
      <c r="I272" s="532"/>
      <c r="J272" s="532"/>
      <c r="K272" s="532"/>
      <c r="L272" s="532"/>
      <c r="M272" s="532"/>
      <c r="N272" s="532"/>
      <c r="O272" s="533"/>
      <c r="P272" s="104"/>
      <c r="Q272" s="35"/>
      <c r="R272" s="39"/>
      <c r="S272" s="22"/>
      <c r="T272" s="20"/>
      <c r="U272" s="20" t="e">
        <f>((F265-((E276*F265+C277+D277)-E276)/E276))*E272</f>
        <v>#VALUE!</v>
      </c>
      <c r="V272" t="e">
        <f>H266*E272</f>
        <v>#VALUE!</v>
      </c>
      <c r="W272" s="3">
        <f>IFERROR(IF(E272=0,0,E272*H265),0)</f>
        <v>0</v>
      </c>
      <c r="X272" s="98">
        <f>IF(E272=0,0,E272*F264)</f>
        <v>0</v>
      </c>
      <c r="Y272" s="98">
        <f t="shared" si="48"/>
        <v>0</v>
      </c>
      <c r="Z272" s="98"/>
      <c r="AA272" t="s">
        <v>131</v>
      </c>
      <c r="AB272"/>
      <c r="AC272"/>
      <c r="AD272" t="s">
        <v>111</v>
      </c>
      <c r="AE272" t="s">
        <v>111</v>
      </c>
      <c r="AF272" t="s">
        <v>119</v>
      </c>
      <c r="AG272" s="137" t="s">
        <v>137</v>
      </c>
      <c r="AH272" s="98" t="str">
        <f>IF(NOT(ISERROR(MATCH("Selvfinansieret",B263,0))),"",IF(NOT(ISERROR(MATCH(B263,{"ABER"},0))),AE272,IF(NOT(ISERROR(MATCH(B263,{"GBER"},0))),AF272,IF(NOT(ISERROR(MATCH(B263,{"FIBER"},0))),AG272,IF(NOT(ISERROR(MATCH(B263,{"Ej statsstøtte"},0))),AD272,"")))))</f>
        <v/>
      </c>
      <c r="AI272" s="97" t="s">
        <v>116</v>
      </c>
    </row>
    <row r="273" spans="1:36" ht="15.75" customHeight="1" thickBot="1">
      <c r="A273" s="6" t="s">
        <v>68</v>
      </c>
      <c r="B273" s="110">
        <f t="shared" si="47"/>
        <v>0</v>
      </c>
      <c r="C273" s="110">
        <f t="shared" si="46"/>
        <v>0</v>
      </c>
      <c r="D273" s="110"/>
      <c r="E273" s="242">
        <v>0</v>
      </c>
      <c r="F273" s="221"/>
      <c r="G273" s="532"/>
      <c r="H273" s="532"/>
      <c r="I273" s="532"/>
      <c r="J273" s="532"/>
      <c r="K273" s="532"/>
      <c r="L273" s="532"/>
      <c r="M273" s="532"/>
      <c r="N273" s="532"/>
      <c r="O273" s="533"/>
      <c r="P273" s="104"/>
      <c r="Q273" s="35"/>
      <c r="R273" s="39"/>
      <c r="S273" s="22"/>
      <c r="T273" s="20"/>
      <c r="U273" s="20" t="e">
        <f>((F265-((E276*F265+C277+D277)-E276)/E276))*E273</f>
        <v>#VALUE!</v>
      </c>
      <c r="V273" t="e">
        <f>H266*E273</f>
        <v>#VALUE!</v>
      </c>
      <c r="W273" s="3">
        <f>IFERROR(IF(E273=0,0,E273*H265),0)</f>
        <v>0</v>
      </c>
      <c r="X273" s="98">
        <f>IF(E273=0,0,E273*F264)</f>
        <v>0</v>
      </c>
      <c r="Y273" s="98">
        <f t="shared" si="48"/>
        <v>0</v>
      </c>
      <c r="Z273" s="98"/>
      <c r="AA273" t="s">
        <v>72</v>
      </c>
      <c r="AB273"/>
      <c r="AC273"/>
      <c r="AD273" t="s">
        <v>112</v>
      </c>
      <c r="AE273" t="s">
        <v>112</v>
      </c>
      <c r="AF273" t="s">
        <v>120</v>
      </c>
      <c r="AG273" s="41" t="str">
        <f>""</f>
        <v/>
      </c>
      <c r="AH273" s="98" t="str">
        <f>IF(NOT(ISERROR(MATCH("Selvfinansieret",B263,0))),"",IF(NOT(ISERROR(MATCH(B263,{"ABER"},0))),AE273,IF(NOT(ISERROR(MATCH(B263,{"GBER"},0))),AF273,IF(NOT(ISERROR(MATCH(B263,{"FIBER"},0))),AG273,IF(NOT(ISERROR(MATCH(B263,{"Ej statsstøtte"},0))),AD273,"")))))</f>
        <v/>
      </c>
      <c r="AI273" s="40" t="s">
        <v>85</v>
      </c>
    </row>
    <row r="274" spans="1:36" ht="15" customHeight="1">
      <c r="A274" s="49" t="s">
        <v>21</v>
      </c>
      <c r="B274" s="114">
        <f>SUM(B267+B268+B269+B270-B271-B272+B273)</f>
        <v>0</v>
      </c>
      <c r="C274" s="111">
        <f>SUM(C267+C268+C269+C270-C271-C272+C273)</f>
        <v>0</v>
      </c>
      <c r="D274" s="111"/>
      <c r="E274" s="245">
        <f>SUM(B274:C274)</f>
        <v>0</v>
      </c>
      <c r="F274" s="48"/>
      <c r="G274" s="531"/>
      <c r="H274" s="532"/>
      <c r="I274" s="532"/>
      <c r="J274" s="532"/>
      <c r="K274" s="532"/>
      <c r="L274" s="532"/>
      <c r="M274" s="532"/>
      <c r="N274" s="532"/>
      <c r="O274" s="533"/>
      <c r="P274" s="23"/>
      <c r="R274"/>
      <c r="S274"/>
      <c r="T274"/>
      <c r="U274" s="20" t="e">
        <f>((F265-((E276*F265+C277+D277)-E276)/E276))*E274</f>
        <v>#VALUE!</v>
      </c>
      <c r="V274" t="e">
        <f>H266*E274</f>
        <v>#VALUE!</v>
      </c>
      <c r="W274" s="3">
        <f>IFERROR(IF(E274=0,0,E274*H265),0)</f>
        <v>0</v>
      </c>
      <c r="X274" s="98">
        <f>IF(E274=0,0,E274*F264)</f>
        <v>0</v>
      </c>
      <c r="Y274" s="98">
        <f t="shared" si="48"/>
        <v>0</v>
      </c>
      <c r="Z274" s="98"/>
      <c r="AA274" t="s">
        <v>146</v>
      </c>
      <c r="AB274"/>
      <c r="AC274"/>
      <c r="AD274" t="s">
        <v>122</v>
      </c>
      <c r="AE274" t="s">
        <v>113</v>
      </c>
      <c r="AF274" t="s">
        <v>121</v>
      </c>
      <c r="AG274" s="41" t="str">
        <f>""</f>
        <v/>
      </c>
      <c r="AH274" s="98" t="str">
        <f>IF(NOT(ISERROR(MATCH("Selvfinansieret",B263,0))),"",IF(NOT(ISERROR(MATCH(B263,{"ABER"},0))),AE274,IF(NOT(ISERROR(MATCH(B263,{"GBER"},0))),AF274,IF(NOT(ISERROR(MATCH(B263,{"FIBER"},0))),AG274,IF(NOT(ISERROR(MATCH(B263,{"Ej statsstøtte"},0))),AD274,"")))))</f>
        <v/>
      </c>
      <c r="AI274" s="40" t="s">
        <v>86</v>
      </c>
    </row>
    <row r="275" spans="1:36" ht="15.75" customHeight="1" thickBot="1">
      <c r="A275" s="13" t="s">
        <v>1</v>
      </c>
      <c r="B275" s="112">
        <f>IFERROR(IF(E275=0,0,Y275),0)</f>
        <v>0</v>
      </c>
      <c r="C275" s="110">
        <f>IFERROR(E275-B275,0)</f>
        <v>0</v>
      </c>
      <c r="D275" s="110"/>
      <c r="E275" s="242">
        <v>0</v>
      </c>
      <c r="F275" s="47"/>
      <c r="G275" s="531"/>
      <c r="H275" s="532"/>
      <c r="I275" s="532"/>
      <c r="J275" s="532"/>
      <c r="K275" s="532"/>
      <c r="L275" s="532"/>
      <c r="M275" s="532"/>
      <c r="N275" s="532"/>
      <c r="O275" s="533"/>
      <c r="P275" s="104"/>
      <c r="R275"/>
      <c r="S275"/>
      <c r="T275"/>
      <c r="U275" s="20" t="e">
        <f>((F265-((E276*F265+C277+D277)-E276)/E276))*E275</f>
        <v>#VALUE!</v>
      </c>
      <c r="V275" t="e">
        <f>H266*E275</f>
        <v>#VALUE!</v>
      </c>
      <c r="W275" s="3">
        <f>IFERROR(IF(E275=0,0,E275*H265),0)</f>
        <v>0</v>
      </c>
      <c r="X275" s="98">
        <f>IF(E275=0,0,E275*F264)</f>
        <v>0</v>
      </c>
      <c r="Y275" s="98">
        <f t="shared" si="48"/>
        <v>0</v>
      </c>
      <c r="Z275" s="98"/>
      <c r="AA275" s="19"/>
      <c r="AB275" s="20"/>
      <c r="AC275"/>
      <c r="AD275" t="s">
        <v>113</v>
      </c>
      <c r="AE275" t="s">
        <v>114</v>
      </c>
      <c r="AF275" t="s">
        <v>122</v>
      </c>
      <c r="AG275" s="41" t="str">
        <f>""</f>
        <v/>
      </c>
      <c r="AH275" s="98" t="str">
        <f>IF(NOT(ISERROR(MATCH("Selvfinansieret",B263,0))),"",IF(NOT(ISERROR(MATCH(B263,{"ABER"},0))),AE275,IF(NOT(ISERROR(MATCH(B263,{"GBER"},0))),AF275,IF(NOT(ISERROR(MATCH(B263,{"FIBER"},0))),AG275,IF(NOT(ISERROR(MATCH(B263,{"Ej statsstøtte"},0))),AD275,"")))))</f>
        <v/>
      </c>
      <c r="AI275" s="40" t="s">
        <v>87</v>
      </c>
    </row>
    <row r="276" spans="1:36" ht="15.75" customHeight="1" thickBot="1">
      <c r="A276" s="81" t="s">
        <v>0</v>
      </c>
      <c r="B276" s="143">
        <f>IF(B274+B275&lt;=0,0,B274+B275)</f>
        <v>0</v>
      </c>
      <c r="C276" s="143">
        <f>IF(C274+C275-C277&lt;=0,0,C274+C275-C277)</f>
        <v>0</v>
      </c>
      <c r="D276" s="159"/>
      <c r="E276" s="246">
        <f>SUM(E267+E268+E269+E270-E271-E272+E273)+E275</f>
        <v>0</v>
      </c>
      <c r="F276" s="82"/>
      <c r="G276" s="534"/>
      <c r="H276" s="535"/>
      <c r="I276" s="535"/>
      <c r="J276" s="535"/>
      <c r="K276" s="535"/>
      <c r="L276" s="535"/>
      <c r="M276" s="535"/>
      <c r="N276" s="535"/>
      <c r="O276" s="536"/>
      <c r="P276" s="23"/>
      <c r="R276"/>
      <c r="S276"/>
      <c r="T276"/>
      <c r="U276" s="20" t="e">
        <f>((F265-((E276*F265+C277+D277)-E276)/E276))*E276</f>
        <v>#VALUE!</v>
      </c>
      <c r="V276" t="e">
        <f>H266*E276</f>
        <v>#VALUE!</v>
      </c>
      <c r="W276" s="3">
        <f>IFERROR(IF(E276=0,0,E276*H265),0)</f>
        <v>0</v>
      </c>
      <c r="Y276" s="98">
        <f t="shared" ref="Y276" si="49">IF(NOT(ISERROR(MATCH("Selvfinansieret",B$263,0))),0,IF(OR(NOT(ISERROR(MATCH("Ej statsstøtte",B$263,0))),NOT(ISERROR(MATCH(B$263,AI$273:AI$275,0)))),E276,IF(AND(D286=0,C286=0),X276,IF(AND(D286&gt;0,C286=0),V276,IF(AND(D286&gt;0,C286&gt;0,V276=0),0,IF(AND(W276&lt;&gt;0,W276&lt;V276),W276,V276))))))</f>
        <v>0</v>
      </c>
      <c r="Z276" s="98"/>
      <c r="AA276" s="96"/>
      <c r="AB276" s="96"/>
      <c r="AC276"/>
      <c r="AD276" t="s">
        <v>114</v>
      </c>
      <c r="AE276" s="41" t="str">
        <f>""</f>
        <v/>
      </c>
      <c r="AF276" t="s">
        <v>111</v>
      </c>
      <c r="AG276" s="41" t="str">
        <f>""</f>
        <v/>
      </c>
      <c r="AH276" s="98" t="str">
        <f>IF(NOT(ISERROR(MATCH("Selvfinansieret",B263,0))),"",IF(NOT(ISERROR(MATCH(B263,{"ABER"},0))),AE276,IF(NOT(ISERROR(MATCH(B263,{"GBER"},0))),AF276,IF(NOT(ISERROR(MATCH(B263,{"FIBER"},0))),AG276,IF(NOT(ISERROR(MATCH(B263,{"Ej statsstøtte"},0))),AD276,"")))))</f>
        <v/>
      </c>
      <c r="AI276" s="20" t="s">
        <v>135</v>
      </c>
    </row>
    <row r="277" spans="1:36" s="4" customFormat="1">
      <c r="A277" s="83" t="s">
        <v>101</v>
      </c>
      <c r="B277" s="142">
        <f>B276</f>
        <v>0</v>
      </c>
      <c r="C277" s="163"/>
      <c r="D277" s="161"/>
      <c r="E277" s="247">
        <f>SUM(B267+B268+B269+B270-B271-B272+B273)</f>
        <v>0</v>
      </c>
      <c r="F277" s="101"/>
      <c r="G277" s="80"/>
      <c r="H277" s="80"/>
      <c r="I277" s="80"/>
      <c r="J277" s="80"/>
      <c r="K277" s="80"/>
      <c r="L277" s="80"/>
      <c r="M277" s="80"/>
      <c r="N277" s="80"/>
      <c r="O277" s="80"/>
      <c r="P277" s="23"/>
      <c r="Q277"/>
      <c r="R277"/>
      <c r="S277"/>
      <c r="T277"/>
      <c r="U277"/>
      <c r="V277"/>
      <c r="W277"/>
      <c r="X277"/>
      <c r="Y277" s="98"/>
      <c r="Z277" s="98"/>
      <c r="AA277" s="35"/>
      <c r="AB277" s="97"/>
      <c r="AC277" s="20"/>
      <c r="AD277" t="s">
        <v>124</v>
      </c>
      <c r="AE277" s="3" t="str">
        <f>""</f>
        <v/>
      </c>
      <c r="AF277" s="41" t="s">
        <v>123</v>
      </c>
      <c r="AG277" s="41" t="str">
        <f>""</f>
        <v/>
      </c>
      <c r="AH277" s="98" t="str">
        <f>IF(NOT(ISERROR(MATCH("Selvfinansieret",B263,0))),"",IF(NOT(ISERROR(MATCH(B263,{"ABER"},0))),AE277,IF(NOT(ISERROR(MATCH(B263,{"GBER"},0))),AF277,IF(NOT(ISERROR(MATCH(B263,{"FIBER"},0))),AG277,IF(NOT(ISERROR(MATCH(B263,{"Ej statsstøtte"},0))),AD277,"")))))</f>
        <v/>
      </c>
      <c r="AI277" t="s">
        <v>149</v>
      </c>
      <c r="AJ277" s="3"/>
    </row>
    <row r="278" spans="1:36" s="4" customFormat="1">
      <c r="A278" s="122"/>
      <c r="B278" s="123"/>
      <c r="C278" s="123"/>
      <c r="D278" s="123"/>
      <c r="E278" s="248"/>
      <c r="F278" s="79"/>
      <c r="G278" s="80"/>
      <c r="H278" s="80"/>
      <c r="I278" s="80"/>
      <c r="J278" s="80"/>
      <c r="K278" s="80"/>
      <c r="L278" s="80"/>
      <c r="M278" s="80"/>
      <c r="N278" s="80"/>
      <c r="O278" s="80"/>
      <c r="P278" s="23"/>
      <c r="Q278"/>
      <c r="R278"/>
      <c r="S278"/>
      <c r="T278"/>
      <c r="U278"/>
      <c r="V278"/>
      <c r="W278"/>
      <c r="X278"/>
      <c r="Y278" s="98"/>
      <c r="Z278" s="98"/>
      <c r="AA278" s="98"/>
      <c r="AD278" t="s">
        <v>137</v>
      </c>
      <c r="AE278" s="4" t="str">
        <f>""</f>
        <v/>
      </c>
      <c r="AF278" s="4" t="str">
        <f>""</f>
        <v/>
      </c>
      <c r="AG278" s="41" t="str">
        <f>""</f>
        <v/>
      </c>
      <c r="AH278" s="98" t="str">
        <f>IF(NOT(ISERROR(MATCH("Selvfinansieret",B263,0))),"",IF(NOT(ISERROR(MATCH(B263,{"ABER"},0))),AE278,IF(NOT(ISERROR(MATCH(B263,{"GBER"},0))),AF278,IF(NOT(ISERROR(MATCH(B263,{"FIBER"},0))),AG278,IF(NOT(ISERROR(MATCH(B263,{"Ej statsstøtte"},0))),AD278,"")))))</f>
        <v/>
      </c>
    </row>
    <row r="279" spans="1:36" s="4" customFormat="1">
      <c r="A279" s="77"/>
      <c r="B279" s="78"/>
      <c r="C279" s="78"/>
      <c r="D279" s="78"/>
      <c r="E279" s="249" t="s">
        <v>133</v>
      </c>
      <c r="F279" s="107" t="str">
        <f>F264</f>
        <v/>
      </c>
      <c r="G279" s="79"/>
      <c r="H279" s="80"/>
      <c r="I279" s="80"/>
      <c r="J279" s="80"/>
      <c r="K279" s="80"/>
      <c r="L279" s="80"/>
      <c r="M279" s="80"/>
      <c r="N279" s="80"/>
      <c r="O279" s="80"/>
      <c r="P279" s="80"/>
      <c r="Q279" s="23"/>
      <c r="R279"/>
      <c r="S279"/>
      <c r="T279"/>
      <c r="U279"/>
      <c r="V279"/>
      <c r="W279"/>
      <c r="X279"/>
      <c r="Y279"/>
      <c r="Z279" s="98"/>
      <c r="AA279" s="3"/>
      <c r="AB279" s="3"/>
      <c r="AC279" s="3"/>
    </row>
    <row r="280" spans="1:36" s="4" customFormat="1" ht="28">
      <c r="A280" s="77"/>
      <c r="B280" s="78"/>
      <c r="C280" s="78"/>
      <c r="D280" s="78"/>
      <c r="E280" s="250" t="s">
        <v>152</v>
      </c>
      <c r="F280" s="107" t="str">
        <f>IFERROR(B276/E276,"")</f>
        <v/>
      </c>
      <c r="G280" s="79"/>
      <c r="H280" s="80"/>
      <c r="I280" s="80"/>
      <c r="J280" s="80"/>
      <c r="K280" s="80"/>
      <c r="L280" s="80"/>
      <c r="M280" s="80"/>
      <c r="N280" s="80"/>
      <c r="O280" s="80"/>
      <c r="P280" s="80"/>
      <c r="Q280" s="23"/>
      <c r="R280"/>
      <c r="S280"/>
      <c r="T280"/>
      <c r="U280"/>
      <c r="V280"/>
      <c r="W280"/>
      <c r="X280"/>
      <c r="Y280"/>
      <c r="Z280" s="98"/>
      <c r="AA280" s="3"/>
      <c r="AB280" s="3"/>
      <c r="AC280" s="3"/>
    </row>
    <row r="281" spans="1:36">
      <c r="A281" s="14"/>
      <c r="B281" s="15"/>
      <c r="C281" s="15"/>
      <c r="D281" s="15"/>
      <c r="E281" s="251" t="s">
        <v>57</v>
      </c>
      <c r="F281" s="50">
        <f>IF(NOT(ISERROR(MATCH("Ej statsstøtte",B263,0))),0,IFERROR(E275/E274,0))</f>
        <v>0</v>
      </c>
      <c r="G281" s="138"/>
      <c r="H281" s="2"/>
      <c r="I281" s="2"/>
      <c r="J281" s="2"/>
      <c r="K281" s="2"/>
      <c r="L281" s="2"/>
      <c r="M281" s="2"/>
      <c r="N281" s="2"/>
      <c r="O281" s="2"/>
      <c r="P281" s="2"/>
      <c r="R281"/>
      <c r="S281"/>
      <c r="T281"/>
      <c r="U281"/>
      <c r="W281"/>
      <c r="Y281"/>
    </row>
    <row r="282" spans="1:36" ht="14.5">
      <c r="A282" s="31" t="s">
        <v>64</v>
      </c>
      <c r="B282" s="32">
        <f>IFERROR(E276/$E$15,0)</f>
        <v>0</v>
      </c>
      <c r="C282" s="15"/>
      <c r="D282" s="15"/>
      <c r="E282" s="252" t="s">
        <v>58</v>
      </c>
      <c r="F282" s="50">
        <f>IFERROR(E275/E267,0)</f>
        <v>0</v>
      </c>
      <c r="H282" s="2"/>
      <c r="I282" s="2"/>
      <c r="J282" s="2"/>
      <c r="K282" s="2"/>
      <c r="L282" s="2"/>
      <c r="M282" s="2"/>
      <c r="N282" s="2"/>
      <c r="O282" s="2"/>
      <c r="P282" s="2"/>
      <c r="R282"/>
      <c r="S282"/>
      <c r="T282"/>
      <c r="U282"/>
      <c r="W282"/>
      <c r="Y282"/>
    </row>
    <row r="283" spans="1:36" ht="14.5">
      <c r="A283" s="30"/>
      <c r="B283" s="33"/>
      <c r="E283" s="252"/>
      <c r="H283" s="2"/>
      <c r="I283" s="2"/>
      <c r="J283" s="2"/>
      <c r="K283" s="2"/>
      <c r="L283" s="2"/>
      <c r="M283" s="2"/>
      <c r="N283" s="2"/>
      <c r="O283" s="2"/>
      <c r="P283" s="2"/>
      <c r="R283"/>
      <c r="S283"/>
      <c r="T283"/>
      <c r="U283"/>
      <c r="W283"/>
      <c r="Y283"/>
      <c r="AD283"/>
    </row>
    <row r="284" spans="1:36" ht="14.5">
      <c r="A284" s="9" t="s">
        <v>24</v>
      </c>
      <c r="B284" s="1"/>
      <c r="C284" s="119" t="s">
        <v>47</v>
      </c>
      <c r="D284" s="119"/>
      <c r="E284" s="253" t="s">
        <v>27</v>
      </c>
      <c r="F284" s="117"/>
      <c r="G284" s="98"/>
      <c r="H284" s="118"/>
      <c r="I284" s="120"/>
      <c r="J284" s="98"/>
      <c r="K284" s="98"/>
      <c r="L284" s="98"/>
      <c r="M284" s="98"/>
      <c r="R284" s="27"/>
      <c r="S284" s="36"/>
      <c r="T284" s="97"/>
      <c r="W284" s="3"/>
      <c r="X284" s="40"/>
      <c r="AA284" s="98" t="str">
        <f>IF(NOT(ISERROR(MATCH("Selvfinansieret",B285,0))),"",IF(NOT(ISERROR(MATCH(B285,{"ABER"},0))),IF(X284=0,"",X284),IF(NOT(ISERROR(MATCH(B285,{"GEBER"},0))),IF(AG299=0,"",AG299),IF(NOT(ISERROR(MATCH(B285,{"FIBER"},0))),IF(Z284=0,"",Z284),""))))</f>
        <v/>
      </c>
      <c r="AF284" s="98"/>
    </row>
    <row r="285" spans="1:36" ht="14.5">
      <c r="A285" s="9" t="s">
        <v>144</v>
      </c>
      <c r="B285" s="11"/>
      <c r="C285" s="119"/>
      <c r="D285" s="119"/>
      <c r="E285" s="253" t="s">
        <v>127</v>
      </c>
      <c r="F285" s="11" t="str">
        <f>IF(ISBLANK($F$19),"Projektform skal vælges ved hovedansøger",$F$19)</f>
        <v>Projektform skal vælges ved hovedansøger</v>
      </c>
      <c r="G285" s="98"/>
      <c r="H285" s="118"/>
      <c r="I285" s="120"/>
      <c r="J285" s="98"/>
      <c r="K285" s="98"/>
      <c r="L285" s="98"/>
      <c r="M285" s="98"/>
      <c r="R285" s="27"/>
      <c r="S285" s="36"/>
      <c r="T285" s="40"/>
      <c r="W285" s="3"/>
      <c r="X285" s="40"/>
      <c r="Y285" s="41"/>
      <c r="AA285" s="98"/>
      <c r="AF285" s="98"/>
    </row>
    <row r="286" spans="1:36" ht="29">
      <c r="A286" s="10" t="s">
        <v>25</v>
      </c>
      <c r="B286" s="11"/>
      <c r="C286" s="10"/>
      <c r="D286" s="10"/>
      <c r="E286" s="254" t="s">
        <v>26</v>
      </c>
      <c r="F286" s="129" t="str">
        <f>IFERROR(IF(NOT(ISERROR(MATCH(B285,{"ABER"},0))),INDEX(ABER_Tilskudsprocent_liste[#All],MATCH(B286,ABER_Tilskudsprocent_liste[[#All],[Typer af projekter og aktiviteter/ virksomhedsstørrelse]],0),MATCH(AA288,ABER_Tilskudsprocent_liste[#Headers],0)),IF(NOT(ISERROR(MATCH(B285,{"GBER"},0))),INDEX(GEBER_Tilskudsprocent_liste[#All],MATCH(B286,GEBER_Tilskudsprocent_liste[[#All],[Typer af projekter og aktiviteter/ virksomhedsstørrelse]],0),MATCH(AA288,GEBER_Tilskudsprocent_liste[#Headers],0)),IF(NOT(ISERROR(MATCH(B285,{"FIBER"},0))),INDEX(FIBER_Tilskudsprocent_liste[#All],MATCH(B286,FIBER_Tilskudsprocent_liste[[#All],[Typer af projekter og aktiviteter/ virksomhedsstørrelse]],0),MATCH(AA288,FIBER_Tilskudsprocent_liste[#Headers],0)),""))),"")</f>
        <v/>
      </c>
      <c r="G286" s="128" t="s">
        <v>150</v>
      </c>
      <c r="H286" s="144" t="s">
        <v>155</v>
      </c>
      <c r="I286" s="145"/>
      <c r="J286" s="146" t="s">
        <v>158</v>
      </c>
      <c r="K286" s="146"/>
      <c r="L286" s="98"/>
      <c r="M286" s="98"/>
      <c r="R286" s="28"/>
      <c r="S286" s="37"/>
      <c r="T286" s="40"/>
      <c r="W286" s="3"/>
      <c r="X286" s="100"/>
      <c r="AB286" s="40"/>
      <c r="AF286" s="98"/>
    </row>
    <row r="287" spans="1:36" ht="14.5">
      <c r="A287" s="9"/>
      <c r="B287" s="10"/>
      <c r="C287" s="10"/>
      <c r="D287" s="10"/>
      <c r="E287" s="254"/>
      <c r="F287" s="150" t="str">
        <f>IFERROR(IF(NOT(ISERROR(MATCH(B285,{"ABER"},0))),INDEX(ABER_Tilskudsprocent_liste[#All],MATCH(B286,ABER_Tilskudsprocent_liste[[#All],[Typer af projekter og aktiviteter/ virksomhedsstørrelse]],0),MATCH(AA288,ABER_Tilskudsprocent_liste[#Headers],0)),IF(NOT(ISERROR(MATCH(B285,{"GBER"},0))),INDEX(GEBER_Tilskudsprocent_liste[#All],MATCH(B286,GEBER_Tilskudsprocent_liste[[#All],[Typer af projekter og aktiviteter/ virksomhedsstørrelse]],0),MATCH(AA288,GEBER_Tilskudsprocent_liste[#Headers],0)),IF(NOT(ISERROR(MATCH(B285,{"FIBER"},0))),INDEX(FIBER_Tilskudsprocent_liste[#All],MATCH(B286,FIBER_Tilskudsprocent_liste[[#All],[Typer af projekter og aktiviteter/ virksomhedsstørrelse]],0),MATCH(AA288,FIBER_Tilskudsprocent_liste[#Headers],0)),""))),"")</f>
        <v/>
      </c>
      <c r="G287" s="147"/>
      <c r="H287" s="146" t="str">
        <f>IFERROR(IF(E298*(1-F287)-C299&lt;0,F287-((E298*F287+C299)-E298)/E298,""),"")</f>
        <v/>
      </c>
      <c r="I287" s="146" t="str">
        <f>IFERROR(IF(D299&lt;&gt;0,IF(D299=E298,0,IF(C299&gt;0,(F287-D299/E298)-H287,"HA")),IF(E298*(1-F287)-C299&lt;0,((F287-((E298*F287+C299+D299)-E298)/E298)),"")),"")</f>
        <v/>
      </c>
      <c r="J287" s="148" t="e">
        <f>I287-H288</f>
        <v>#VALUE!</v>
      </c>
      <c r="K287" s="146"/>
      <c r="L287" s="98"/>
      <c r="M287" s="98"/>
      <c r="R287" s="28"/>
      <c r="S287" s="37"/>
      <c r="T287" s="40"/>
      <c r="U287" s="20" t="s">
        <v>157</v>
      </c>
      <c r="V287" t="s">
        <v>156</v>
      </c>
      <c r="W287" s="98" t="s">
        <v>154</v>
      </c>
      <c r="X287" s="98" t="s">
        <v>153</v>
      </c>
      <c r="Y287" s="98" t="s">
        <v>132</v>
      </c>
      <c r="AA287" s="21" t="s">
        <v>129</v>
      </c>
      <c r="AB287" s="25" t="s">
        <v>127</v>
      </c>
      <c r="AC287"/>
    </row>
    <row r="288" spans="1:36" ht="14.5" thickBot="1">
      <c r="A288" s="17"/>
      <c r="B288" s="7" t="s">
        <v>70</v>
      </c>
      <c r="C288" s="7" t="s">
        <v>145</v>
      </c>
      <c r="D288" s="7" t="s">
        <v>151</v>
      </c>
      <c r="E288" s="255" t="s">
        <v>0</v>
      </c>
      <c r="F288" s="8" t="s">
        <v>9</v>
      </c>
      <c r="G288" s="121"/>
      <c r="H288" s="149" t="e">
        <f>(F287-D299/E298)</f>
        <v>#VALUE!</v>
      </c>
      <c r="I288" s="147"/>
      <c r="J288" s="121"/>
      <c r="K288" s="147"/>
      <c r="L288" s="121"/>
      <c r="M288" s="121"/>
      <c r="N288" s="2"/>
      <c r="O288" s="2"/>
      <c r="P288" s="103"/>
      <c r="Q288" s="21"/>
      <c r="R288" s="38"/>
      <c r="S288" s="20"/>
      <c r="T288" s="20"/>
      <c r="U288"/>
      <c r="V288" s="3"/>
      <c r="W288" s="98"/>
      <c r="X288" s="98"/>
      <c r="Z288" s="40"/>
      <c r="AA288" s="19" t="str">
        <f>CONCATENATE(F284," - ",AB288)</f>
        <v xml:space="preserve"> - Projektform skal vælges ved hovedansøger</v>
      </c>
      <c r="AB288" t="str">
        <f>F285</f>
        <v>Projektform skal vælges ved hovedansøger</v>
      </c>
      <c r="AC288"/>
    </row>
    <row r="289" spans="1:36" ht="15" customHeight="1">
      <c r="A289" s="3" t="s">
        <v>67</v>
      </c>
      <c r="B289" s="110">
        <f>IFERROR(IF(E289=0,0,Y289),0)</f>
        <v>0</v>
      </c>
      <c r="C289" s="110">
        <f t="shared" ref="C289:C295" si="50">IFERROR(E289-B289,0)</f>
        <v>0</v>
      </c>
      <c r="D289" s="110"/>
      <c r="E289" s="241">
        <v>0</v>
      </c>
      <c r="F289" s="12"/>
      <c r="G289" s="528" t="s">
        <v>192</v>
      </c>
      <c r="H289" s="529"/>
      <c r="I289" s="529"/>
      <c r="J289" s="529"/>
      <c r="K289" s="529"/>
      <c r="L289" s="529"/>
      <c r="M289" s="529"/>
      <c r="N289" s="529"/>
      <c r="O289" s="530"/>
      <c r="P289" s="104"/>
      <c r="Q289" s="24"/>
      <c r="R289" s="35"/>
      <c r="S289" s="20"/>
      <c r="T289" s="20"/>
      <c r="U289" s="20" t="e">
        <f>((F287-((E298*F287+C299)-E298)/E298))*E289</f>
        <v>#VALUE!</v>
      </c>
      <c r="V289" t="e">
        <f>H288*E289</f>
        <v>#VALUE!</v>
      </c>
      <c r="W289" s="3">
        <f>IFERROR(IF(E289=0,0,E289*H287),0)</f>
        <v>0</v>
      </c>
      <c r="X289" s="98">
        <f>IF(E289=0,0,E289*F286)</f>
        <v>0</v>
      </c>
      <c r="Y289" s="98">
        <f>IF(NOT(ISERROR(MATCH("Selvfinansieret",B$285,0))),0,IF(OR(NOT(ISERROR(MATCH("Ej statsstøtte",B$285,0))),NOT(ISERROR(MATCH(B$285,AI$295:AI$297,0)))),E289,IF(AND(D$299=0,C$299=0),X289,IF(AND(D$299&gt;0,C$299=0),V289,IF(AND(D$299&gt;0,C$299&gt;0,V289=0),0,IF(AND(W289&lt;&gt;0,W289&lt;V289),W289,V289))))))</f>
        <v>0</v>
      </c>
      <c r="AA289" s="19"/>
      <c r="AB289" s="20"/>
      <c r="AC289"/>
      <c r="AE289" s="537" t="s">
        <v>128</v>
      </c>
      <c r="AF289" s="537"/>
      <c r="AG289" s="537"/>
    </row>
    <row r="290" spans="1:36" ht="15" customHeight="1">
      <c r="A290" s="3" t="s">
        <v>3</v>
      </c>
      <c r="B290" s="110">
        <f t="shared" ref="B290:B295" si="51">IFERROR(IF(E290=0,0,Y290),0)</f>
        <v>0</v>
      </c>
      <c r="C290" s="110">
        <f t="shared" si="50"/>
        <v>0</v>
      </c>
      <c r="D290" s="110"/>
      <c r="E290" s="241">
        <v>0</v>
      </c>
      <c r="F290" s="46"/>
      <c r="G290" s="531"/>
      <c r="H290" s="532"/>
      <c r="I290" s="532"/>
      <c r="J290" s="532"/>
      <c r="K290" s="532"/>
      <c r="L290" s="532"/>
      <c r="M290" s="532"/>
      <c r="N290" s="532"/>
      <c r="O290" s="533"/>
      <c r="P290" s="104"/>
      <c r="Q290" s="35"/>
      <c r="R290" s="39"/>
      <c r="S290" s="22"/>
      <c r="T290" s="20"/>
      <c r="U290" s="20" t="e">
        <f>((F287-((E298*F287+C299+D299)-E298)/E298))*E290</f>
        <v>#VALUE!</v>
      </c>
      <c r="V290" t="e">
        <f>H288*E290</f>
        <v>#VALUE!</v>
      </c>
      <c r="W290" s="3">
        <f>IFERROR(IF(E290=0,0,E290*H287),0)</f>
        <v>0</v>
      </c>
      <c r="X290" s="98">
        <f>IF(E290=0,0,E290*F286)</f>
        <v>0</v>
      </c>
      <c r="Y290" s="98">
        <f t="shared" ref="Y290:Y297" si="52">IF(NOT(ISERROR(MATCH("Selvfinansieret",B$285,0))),0,IF(OR(NOT(ISERROR(MATCH("Ej statsstøtte",B$285,0))),NOT(ISERROR(MATCH(B$285,AI$295:AI$297,0)))),E290,IF(AND(D$299=0,C$299=0),X290,IF(AND(D$299&gt;0,C$299=0),V290,IF(AND(D$299&gt;0,C$299&gt;0,V290=0),0,IF(AND(W290&lt;&gt;0,W290&lt;V290),W290,V290))))))</f>
        <v>0</v>
      </c>
      <c r="AA290" s="19"/>
      <c r="AB290" s="20"/>
      <c r="AC290"/>
    </row>
    <row r="291" spans="1:36" ht="15" customHeight="1">
      <c r="A291" s="3" t="s">
        <v>69</v>
      </c>
      <c r="B291" s="110">
        <f t="shared" si="51"/>
        <v>0</v>
      </c>
      <c r="C291" s="110">
        <f t="shared" si="50"/>
        <v>0</v>
      </c>
      <c r="D291" s="110"/>
      <c r="E291" s="241">
        <v>0</v>
      </c>
      <c r="F291" s="46"/>
      <c r="G291" s="531"/>
      <c r="H291" s="532"/>
      <c r="I291" s="532"/>
      <c r="J291" s="532"/>
      <c r="K291" s="532"/>
      <c r="L291" s="532"/>
      <c r="M291" s="532"/>
      <c r="N291" s="532"/>
      <c r="O291" s="533"/>
      <c r="P291" s="104"/>
      <c r="Q291" s="35"/>
      <c r="R291" s="39"/>
      <c r="S291" s="22"/>
      <c r="T291" s="20"/>
      <c r="U291" s="20" t="e">
        <f>((F287-((E298*F287+C299+D299)-E298)/E298))*E291</f>
        <v>#VALUE!</v>
      </c>
      <c r="V291" t="e">
        <f>H288*E291</f>
        <v>#VALUE!</v>
      </c>
      <c r="W291" s="3">
        <f>IFERROR(IF(E291=0,0,E291*H287),0)</f>
        <v>0</v>
      </c>
      <c r="X291" s="98">
        <f>IF(E291=0,0,E291*F286)</f>
        <v>0</v>
      </c>
      <c r="Y291" s="98">
        <f t="shared" si="52"/>
        <v>0</v>
      </c>
      <c r="AA291" s="19"/>
      <c r="AB291" s="20"/>
      <c r="AC291"/>
      <c r="AD291" s="29" t="s">
        <v>147</v>
      </c>
      <c r="AE291" s="29" t="s">
        <v>115</v>
      </c>
      <c r="AF291" s="29" t="s">
        <v>136</v>
      </c>
      <c r="AG291" s="29" t="s">
        <v>116</v>
      </c>
      <c r="AH291" s="29" t="s">
        <v>134</v>
      </c>
      <c r="AI291" s="29" t="s">
        <v>138</v>
      </c>
      <c r="AJ291" s="29" t="s">
        <v>148</v>
      </c>
    </row>
    <row r="292" spans="1:36" ht="15" customHeight="1">
      <c r="A292" s="3" t="s">
        <v>34</v>
      </c>
      <c r="B292" s="110">
        <f t="shared" si="51"/>
        <v>0</v>
      </c>
      <c r="C292" s="110">
        <f t="shared" si="50"/>
        <v>0</v>
      </c>
      <c r="D292" s="110"/>
      <c r="E292" s="241">
        <v>0</v>
      </c>
      <c r="F292" s="46"/>
      <c r="G292" s="531"/>
      <c r="H292" s="532"/>
      <c r="I292" s="532"/>
      <c r="J292" s="532"/>
      <c r="K292" s="532"/>
      <c r="L292" s="532"/>
      <c r="M292" s="532"/>
      <c r="N292" s="532"/>
      <c r="O292" s="533"/>
      <c r="P292" s="105"/>
      <c r="Q292" s="35"/>
      <c r="R292" s="39"/>
      <c r="S292" s="22"/>
      <c r="T292" s="20"/>
      <c r="U292" s="20" t="e">
        <f>((F287-((E298*F287+C299+D299)-E298)/E298))*E292</f>
        <v>#VALUE!</v>
      </c>
      <c r="V292" t="e">
        <f>H288*E292</f>
        <v>#VALUE!</v>
      </c>
      <c r="W292" s="3">
        <f>IFERROR(IF(E292=0,0,E292*H287),0)</f>
        <v>0</v>
      </c>
      <c r="X292" s="98">
        <f>IF(E292=0,0,E292*F286)</f>
        <v>0</v>
      </c>
      <c r="Y292" s="98">
        <f t="shared" si="52"/>
        <v>0</v>
      </c>
      <c r="AA292" t="s">
        <v>130</v>
      </c>
      <c r="AB292" t="s">
        <v>125</v>
      </c>
      <c r="AC292"/>
      <c r="AD292" t="s">
        <v>109</v>
      </c>
      <c r="AE292" t="s">
        <v>109</v>
      </c>
      <c r="AF292" t="s">
        <v>117</v>
      </c>
      <c r="AG292" s="95" t="s">
        <v>124</v>
      </c>
      <c r="AH292" s="98" t="str">
        <f>IF(NOT(ISERROR(MATCH("Selvfinansieret",B285,0))),"",IF(NOT(ISERROR(MATCH(B285,{"ABER"},0))),AE292,IF(NOT(ISERROR(MATCH(B285,{"GBER"},0))),AF292,IF(NOT(ISERROR(MATCH(B285,{"FIBER"},0))),AG292,IF(NOT(ISERROR(MATCH(B285,{"Ej statsstøtte"},0))),AD292,"")))))</f>
        <v/>
      </c>
      <c r="AI292" s="96" t="s">
        <v>115</v>
      </c>
    </row>
    <row r="293" spans="1:36" ht="15" customHeight="1">
      <c r="A293" s="3" t="s">
        <v>2</v>
      </c>
      <c r="B293" s="110">
        <f t="shared" si="51"/>
        <v>0</v>
      </c>
      <c r="C293" s="110">
        <f t="shared" si="50"/>
        <v>0</v>
      </c>
      <c r="D293" s="110"/>
      <c r="E293" s="241">
        <v>0</v>
      </c>
      <c r="F293" s="46"/>
      <c r="G293" s="531"/>
      <c r="H293" s="532"/>
      <c r="I293" s="532"/>
      <c r="J293" s="532"/>
      <c r="K293" s="532"/>
      <c r="L293" s="532"/>
      <c r="M293" s="532"/>
      <c r="N293" s="532"/>
      <c r="O293" s="533"/>
      <c r="P293" s="105"/>
      <c r="Q293" s="35"/>
      <c r="R293" s="39"/>
      <c r="S293" s="22"/>
      <c r="T293" s="20"/>
      <c r="U293" s="20" t="e">
        <f>((F287-((E298*F287+C299+D299)-E298)/E298))*E293</f>
        <v>#VALUE!</v>
      </c>
      <c r="V293" t="e">
        <f>H288*E293</f>
        <v>#VALUE!</v>
      </c>
      <c r="W293" s="3">
        <f>IFERROR(IF(E293=0,0,E293*H287),0)</f>
        <v>0</v>
      </c>
      <c r="X293" s="98">
        <f>IF(E293=0,0,E293*F286)</f>
        <v>0</v>
      </c>
      <c r="Y293" s="98">
        <f t="shared" si="52"/>
        <v>0</v>
      </c>
      <c r="AA293" t="s">
        <v>56</v>
      </c>
      <c r="AB293" t="s">
        <v>126</v>
      </c>
      <c r="AC293"/>
      <c r="AD293" t="s">
        <v>110</v>
      </c>
      <c r="AE293" t="s">
        <v>110</v>
      </c>
      <c r="AF293" t="s">
        <v>118</v>
      </c>
      <c r="AG293" s="95" t="s">
        <v>111</v>
      </c>
      <c r="AH293" s="98" t="str">
        <f>IF(NOT(ISERROR(MATCH("Selvfinansieret",B285,0))),"",IF(NOT(ISERROR(MATCH(B285,{"ABER"},0))),AE293,IF(NOT(ISERROR(MATCH(B285,{"GBER"},0))),AF293,IF(NOT(ISERROR(MATCH(B285,{"FIBER"},0))),AG293,IF(NOT(ISERROR(MATCH(B285,{"Ej statsstøtte"},0))),AD293,"")))))</f>
        <v/>
      </c>
      <c r="AI293" s="97" t="s">
        <v>136</v>
      </c>
    </row>
    <row r="294" spans="1:36" ht="15" customHeight="1">
      <c r="A294" s="3" t="s">
        <v>10</v>
      </c>
      <c r="B294" s="110">
        <f t="shared" si="51"/>
        <v>0</v>
      </c>
      <c r="C294" s="110">
        <f t="shared" si="50"/>
        <v>0</v>
      </c>
      <c r="D294" s="110"/>
      <c r="E294" s="241">
        <v>0</v>
      </c>
      <c r="F294" s="46"/>
      <c r="G294" s="531"/>
      <c r="H294" s="532"/>
      <c r="I294" s="532"/>
      <c r="J294" s="532"/>
      <c r="K294" s="532"/>
      <c r="L294" s="532"/>
      <c r="M294" s="532"/>
      <c r="N294" s="532"/>
      <c r="O294" s="533"/>
      <c r="P294" s="104"/>
      <c r="Q294" s="35"/>
      <c r="R294" s="39"/>
      <c r="S294" s="22"/>
      <c r="T294" s="20"/>
      <c r="U294" s="20" t="e">
        <f>((F287-((E298*F287+C299+D299)-E298)/E298))*E294</f>
        <v>#VALUE!</v>
      </c>
      <c r="V294" t="e">
        <f>H288*E294</f>
        <v>#VALUE!</v>
      </c>
      <c r="W294" s="3">
        <f>IFERROR(IF(E294=0,0,E294*H287),0)</f>
        <v>0</v>
      </c>
      <c r="X294" s="98">
        <f>IF(E294=0,0,E294*F286)</f>
        <v>0</v>
      </c>
      <c r="Y294" s="98">
        <f t="shared" si="52"/>
        <v>0</v>
      </c>
      <c r="Z294" s="98"/>
      <c r="AA294" t="s">
        <v>131</v>
      </c>
      <c r="AB294"/>
      <c r="AC294"/>
      <c r="AD294" t="s">
        <v>111</v>
      </c>
      <c r="AE294" t="s">
        <v>111</v>
      </c>
      <c r="AF294" t="s">
        <v>119</v>
      </c>
      <c r="AG294" s="137" t="s">
        <v>137</v>
      </c>
      <c r="AH294" s="98" t="str">
        <f>IF(NOT(ISERROR(MATCH("Selvfinansieret",B285,0))),"",IF(NOT(ISERROR(MATCH(B285,{"ABER"},0))),AE294,IF(NOT(ISERROR(MATCH(B285,{"GBER"},0))),AF294,IF(NOT(ISERROR(MATCH(B285,{"FIBER"},0))),AG294,IF(NOT(ISERROR(MATCH(B285,{"Ej statsstøtte"},0))),AD294,"")))))</f>
        <v/>
      </c>
      <c r="AI294" s="97" t="s">
        <v>116</v>
      </c>
    </row>
    <row r="295" spans="1:36" ht="15.75" customHeight="1" thickBot="1">
      <c r="A295" s="6" t="s">
        <v>68</v>
      </c>
      <c r="B295" s="110">
        <f t="shared" si="51"/>
        <v>0</v>
      </c>
      <c r="C295" s="110">
        <f t="shared" si="50"/>
        <v>0</v>
      </c>
      <c r="D295" s="110"/>
      <c r="E295" s="242">
        <v>0</v>
      </c>
      <c r="F295" s="46"/>
      <c r="G295" s="531"/>
      <c r="H295" s="532"/>
      <c r="I295" s="532"/>
      <c r="J295" s="532"/>
      <c r="K295" s="532"/>
      <c r="L295" s="532"/>
      <c r="M295" s="532"/>
      <c r="N295" s="532"/>
      <c r="O295" s="533"/>
      <c r="P295" s="104"/>
      <c r="Q295" s="35"/>
      <c r="R295" s="39"/>
      <c r="S295" s="22"/>
      <c r="T295" s="20"/>
      <c r="U295" s="20" t="e">
        <f>((F287-((E298*F287+C299+D299)-E298)/E298))*E295</f>
        <v>#VALUE!</v>
      </c>
      <c r="V295" t="e">
        <f>H288*E295</f>
        <v>#VALUE!</v>
      </c>
      <c r="W295" s="3">
        <f>IFERROR(IF(E295=0,0,E295*H287),0)</f>
        <v>0</v>
      </c>
      <c r="X295" s="98">
        <f>IF(E295=0,0,E295*F286)</f>
        <v>0</v>
      </c>
      <c r="Y295" s="98">
        <f t="shared" si="52"/>
        <v>0</v>
      </c>
      <c r="Z295" s="98"/>
      <c r="AA295" t="s">
        <v>72</v>
      </c>
      <c r="AB295"/>
      <c r="AC295"/>
      <c r="AD295" t="s">
        <v>112</v>
      </c>
      <c r="AE295" t="s">
        <v>112</v>
      </c>
      <c r="AF295" t="s">
        <v>120</v>
      </c>
      <c r="AG295" s="41" t="str">
        <f>""</f>
        <v/>
      </c>
      <c r="AH295" s="98" t="str">
        <f>IF(NOT(ISERROR(MATCH("Selvfinansieret",B285,0))),"",IF(NOT(ISERROR(MATCH(B285,{"ABER"},0))),AE295,IF(NOT(ISERROR(MATCH(B285,{"GBER"},0))),AF295,IF(NOT(ISERROR(MATCH(B285,{"FIBER"},0))),AG295,IF(NOT(ISERROR(MATCH(B285,{"Ej statsstøtte"},0))),AD295,"")))))</f>
        <v/>
      </c>
      <c r="AI295" s="40" t="s">
        <v>85</v>
      </c>
    </row>
    <row r="296" spans="1:36" ht="15" customHeight="1">
      <c r="A296" s="49" t="s">
        <v>21</v>
      </c>
      <c r="B296" s="114">
        <f>SUM(B289+B290+B291+B292-B293-B294+B295)</f>
        <v>0</v>
      </c>
      <c r="C296" s="111">
        <f>SUM(C289+C290+C291+C292-C293-C294+C295)</f>
        <v>0</v>
      </c>
      <c r="D296" s="111"/>
      <c r="E296" s="245">
        <f>SUM(B296:C296)</f>
        <v>0</v>
      </c>
      <c r="F296" s="48"/>
      <c r="G296" s="531"/>
      <c r="H296" s="532"/>
      <c r="I296" s="532"/>
      <c r="J296" s="532"/>
      <c r="K296" s="532"/>
      <c r="L296" s="532"/>
      <c r="M296" s="532"/>
      <c r="N296" s="532"/>
      <c r="O296" s="533"/>
      <c r="P296" s="23"/>
      <c r="R296"/>
      <c r="S296"/>
      <c r="T296"/>
      <c r="U296" s="20" t="e">
        <f>((F287-((E298*F287+C299+D299)-E298)/E298))*E296</f>
        <v>#VALUE!</v>
      </c>
      <c r="V296" t="e">
        <f>H288*E296</f>
        <v>#VALUE!</v>
      </c>
      <c r="W296" s="3">
        <f>IFERROR(IF(E296=0,0,E296*H287),0)</f>
        <v>0</v>
      </c>
      <c r="X296" s="98">
        <f>IF(E296=0,0,E296*F286)</f>
        <v>0</v>
      </c>
      <c r="Y296" s="98">
        <f t="shared" si="52"/>
        <v>0</v>
      </c>
      <c r="Z296" s="98"/>
      <c r="AA296" t="s">
        <v>146</v>
      </c>
      <c r="AB296"/>
      <c r="AC296"/>
      <c r="AD296" t="s">
        <v>122</v>
      </c>
      <c r="AE296" t="s">
        <v>113</v>
      </c>
      <c r="AF296" t="s">
        <v>121</v>
      </c>
      <c r="AG296" s="41" t="str">
        <f>""</f>
        <v/>
      </c>
      <c r="AH296" s="98" t="str">
        <f>IF(NOT(ISERROR(MATCH("Selvfinansieret",B285,0))),"",IF(NOT(ISERROR(MATCH(B285,{"ABER"},0))),AE296,IF(NOT(ISERROR(MATCH(B285,{"GBER"},0))),AF296,IF(NOT(ISERROR(MATCH(B285,{"FIBER"},0))),AG296,IF(NOT(ISERROR(MATCH(B285,{"Ej statsstøtte"},0))),AD296,"")))))</f>
        <v/>
      </c>
      <c r="AI296" s="40" t="s">
        <v>86</v>
      </c>
    </row>
    <row r="297" spans="1:36" ht="15.75" customHeight="1" thickBot="1">
      <c r="A297" s="13" t="s">
        <v>1</v>
      </c>
      <c r="B297" s="112">
        <f>IFERROR(IF(E297=0,0,Y297),0)</f>
        <v>0</v>
      </c>
      <c r="C297" s="110">
        <f>IFERROR(E297-B297,0)</f>
        <v>0</v>
      </c>
      <c r="D297" s="110"/>
      <c r="E297" s="242">
        <v>0</v>
      </c>
      <c r="F297" s="47"/>
      <c r="G297" s="531"/>
      <c r="H297" s="532"/>
      <c r="I297" s="532"/>
      <c r="J297" s="532"/>
      <c r="K297" s="532"/>
      <c r="L297" s="532"/>
      <c r="M297" s="532"/>
      <c r="N297" s="532"/>
      <c r="O297" s="533"/>
      <c r="P297" s="104"/>
      <c r="R297"/>
      <c r="S297"/>
      <c r="T297"/>
      <c r="U297" s="20" t="e">
        <f>((F287-((E298*F287+C299+D299)-E298)/E298))*E297</f>
        <v>#VALUE!</v>
      </c>
      <c r="V297" t="e">
        <f>H288*E297</f>
        <v>#VALUE!</v>
      </c>
      <c r="W297" s="3">
        <f>IFERROR(IF(E297=0,0,E297*H287),0)</f>
        <v>0</v>
      </c>
      <c r="X297" s="98">
        <f>IF(E297=0,0,E297*F286)</f>
        <v>0</v>
      </c>
      <c r="Y297" s="98">
        <f t="shared" si="52"/>
        <v>0</v>
      </c>
      <c r="Z297" s="98"/>
      <c r="AA297" s="19"/>
      <c r="AB297" s="20"/>
      <c r="AC297"/>
      <c r="AD297" t="s">
        <v>113</v>
      </c>
      <c r="AE297" t="s">
        <v>114</v>
      </c>
      <c r="AF297" t="s">
        <v>122</v>
      </c>
      <c r="AG297" s="41" t="str">
        <f>""</f>
        <v/>
      </c>
      <c r="AH297" s="98" t="str">
        <f>IF(NOT(ISERROR(MATCH("Selvfinansieret",B285,0))),"",IF(NOT(ISERROR(MATCH(B285,{"ABER"},0))),AE297,IF(NOT(ISERROR(MATCH(B285,{"GBER"},0))),AF297,IF(NOT(ISERROR(MATCH(B285,{"FIBER"},0))),AG297,IF(NOT(ISERROR(MATCH(B285,{"Ej statsstøtte"},0))),AD297,"")))))</f>
        <v/>
      </c>
      <c r="AI297" s="40" t="s">
        <v>87</v>
      </c>
    </row>
    <row r="298" spans="1:36" ht="15.75" customHeight="1" thickBot="1">
      <c r="A298" s="81" t="s">
        <v>0</v>
      </c>
      <c r="B298" s="143">
        <f>IF(B296+B297&lt;=0,0,B296+B297)</f>
        <v>0</v>
      </c>
      <c r="C298" s="143">
        <f>IF(C296+C297-C299&lt;=0,0,C296+C297-C299)</f>
        <v>0</v>
      </c>
      <c r="D298" s="159"/>
      <c r="E298" s="246">
        <f>SUM(E289+E290+E291+E292-E293-E294+E295)+E297</f>
        <v>0</v>
      </c>
      <c r="F298" s="222"/>
      <c r="G298" s="534"/>
      <c r="H298" s="535"/>
      <c r="I298" s="535"/>
      <c r="J298" s="535"/>
      <c r="K298" s="535"/>
      <c r="L298" s="535"/>
      <c r="M298" s="535"/>
      <c r="N298" s="535"/>
      <c r="O298" s="536"/>
      <c r="P298" s="23"/>
      <c r="R298"/>
      <c r="S298"/>
      <c r="T298"/>
      <c r="U298" s="20" t="e">
        <f>((F287-((E298*F287+C299+D299)-E298)/E298))*E298</f>
        <v>#VALUE!</v>
      </c>
      <c r="V298" t="e">
        <f>H288*E298</f>
        <v>#VALUE!</v>
      </c>
      <c r="W298" s="3">
        <f>IFERROR(IF(E298=0,0,E298*H287),0)</f>
        <v>0</v>
      </c>
      <c r="Y298" s="98">
        <f t="shared" ref="Y298" si="53">IF(NOT(ISERROR(MATCH("Selvfinansieret",B$285,0))),0,IF(OR(NOT(ISERROR(MATCH("Ej statsstøtte",B$285,0))),NOT(ISERROR(MATCH(B$285,AI$295:AI$297,0)))),E298,IF(AND(D308=0,C308=0),X298,IF(AND(D308&gt;0,C308=0),V298,IF(AND(D308&gt;0,C308&gt;0,V298=0),0,IF(AND(W298&lt;&gt;0,W298&lt;V298),W298,V298))))))</f>
        <v>0</v>
      </c>
      <c r="Z298" s="98"/>
      <c r="AA298" s="96"/>
      <c r="AB298" s="96"/>
      <c r="AC298"/>
      <c r="AD298" t="s">
        <v>114</v>
      </c>
      <c r="AE298" s="41" t="str">
        <f>""</f>
        <v/>
      </c>
      <c r="AF298" t="s">
        <v>111</v>
      </c>
      <c r="AG298" s="41" t="str">
        <f>""</f>
        <v/>
      </c>
      <c r="AH298" s="98" t="str">
        <f>IF(NOT(ISERROR(MATCH("Selvfinansieret",B285,0))),"",IF(NOT(ISERROR(MATCH(B285,{"ABER"},0))),AE298,IF(NOT(ISERROR(MATCH(B285,{"GBER"},0))),AF298,IF(NOT(ISERROR(MATCH(B285,{"FIBER"},0))),AG298,IF(NOT(ISERROR(MATCH(B285,{"Ej statsstøtte"},0))),AD298,"")))))</f>
        <v/>
      </c>
      <c r="AI298" s="20" t="s">
        <v>135</v>
      </c>
    </row>
    <row r="299" spans="1:36" s="4" customFormat="1">
      <c r="A299" s="83" t="s">
        <v>101</v>
      </c>
      <c r="B299" s="142">
        <f>B298</f>
        <v>0</v>
      </c>
      <c r="C299" s="163"/>
      <c r="D299" s="161"/>
      <c r="E299" s="247">
        <f>SUM(B289+B290+B291+B292-B293-B294+B295)</f>
        <v>0</v>
      </c>
      <c r="F299" s="101"/>
      <c r="G299" s="80"/>
      <c r="H299" s="80"/>
      <c r="I299" s="80"/>
      <c r="J299" s="80"/>
      <c r="K299" s="80"/>
      <c r="L299" s="80"/>
      <c r="M299" s="80"/>
      <c r="N299" s="80"/>
      <c r="O299" s="80"/>
      <c r="P299" s="23"/>
      <c r="Q299"/>
      <c r="R299"/>
      <c r="S299"/>
      <c r="T299"/>
      <c r="U299"/>
      <c r="V299"/>
      <c r="W299"/>
      <c r="X299"/>
      <c r="Y299" s="98"/>
      <c r="Z299" s="98"/>
      <c r="AA299" s="35"/>
      <c r="AB299" s="97"/>
      <c r="AC299" s="20"/>
      <c r="AD299" t="s">
        <v>124</v>
      </c>
      <c r="AE299" s="3" t="str">
        <f>""</f>
        <v/>
      </c>
      <c r="AF299" s="41" t="s">
        <v>123</v>
      </c>
      <c r="AG299" s="41" t="str">
        <f>""</f>
        <v/>
      </c>
      <c r="AH299" s="98" t="str">
        <f>IF(NOT(ISERROR(MATCH("Selvfinansieret",B285,0))),"",IF(NOT(ISERROR(MATCH(B285,{"ABER"},0))),AE299,IF(NOT(ISERROR(MATCH(B285,{"GBER"},0))),AF299,IF(NOT(ISERROR(MATCH(B285,{"FIBER"},0))),AG299,IF(NOT(ISERROR(MATCH(B285,{"Ej statsstøtte"},0))),AD299,"")))))</f>
        <v/>
      </c>
      <c r="AI299" t="s">
        <v>149</v>
      </c>
      <c r="AJ299" s="3"/>
    </row>
    <row r="300" spans="1:36" s="4" customFormat="1">
      <c r="A300" s="122"/>
      <c r="B300" s="123"/>
      <c r="C300" s="123"/>
      <c r="D300" s="123"/>
      <c r="E300" s="248"/>
      <c r="F300" s="79"/>
      <c r="G300" s="80"/>
      <c r="H300" s="80"/>
      <c r="I300" s="80"/>
      <c r="J300" s="80"/>
      <c r="K300" s="80"/>
      <c r="L300" s="80"/>
      <c r="M300" s="80"/>
      <c r="N300" s="80"/>
      <c r="O300" s="80"/>
      <c r="P300" s="23"/>
      <c r="Q300"/>
      <c r="R300"/>
      <c r="S300"/>
      <c r="T300"/>
      <c r="U300"/>
      <c r="V300"/>
      <c r="W300"/>
      <c r="X300"/>
      <c r="Y300" s="98"/>
      <c r="Z300" s="98"/>
      <c r="AA300" s="98"/>
      <c r="AD300" t="s">
        <v>137</v>
      </c>
      <c r="AE300" s="4" t="str">
        <f>""</f>
        <v/>
      </c>
      <c r="AF300" s="4" t="str">
        <f>""</f>
        <v/>
      </c>
      <c r="AG300" s="41" t="str">
        <f>""</f>
        <v/>
      </c>
      <c r="AH300" s="98" t="str">
        <f>IF(NOT(ISERROR(MATCH("Selvfinansieret",B285,0))),"",IF(NOT(ISERROR(MATCH(B285,{"ABER"},0))),AE300,IF(NOT(ISERROR(MATCH(B285,{"GBER"},0))),AF300,IF(NOT(ISERROR(MATCH(B285,{"FIBER"},0))),AG300,IF(NOT(ISERROR(MATCH(B285,{"Ej statsstøtte"},0))),AD300,"")))))</f>
        <v/>
      </c>
    </row>
    <row r="301" spans="1:36" s="4" customFormat="1">
      <c r="A301" s="77"/>
      <c r="B301" s="78"/>
      <c r="C301" s="78"/>
      <c r="D301" s="78"/>
      <c r="E301" s="249" t="s">
        <v>133</v>
      </c>
      <c r="F301" s="107" t="str">
        <f>F286</f>
        <v/>
      </c>
      <c r="G301" s="79"/>
      <c r="H301" s="80"/>
      <c r="I301" s="80"/>
      <c r="J301" s="80"/>
      <c r="K301" s="80"/>
      <c r="L301" s="80"/>
      <c r="M301" s="80"/>
      <c r="N301" s="80"/>
      <c r="O301" s="80"/>
      <c r="P301" s="80"/>
      <c r="Q301" s="23"/>
      <c r="R301"/>
      <c r="S301"/>
      <c r="T301"/>
      <c r="U301"/>
      <c r="V301"/>
      <c r="W301"/>
      <c r="X301"/>
      <c r="Y301"/>
      <c r="Z301" s="98"/>
      <c r="AA301" s="3"/>
      <c r="AB301" s="3"/>
      <c r="AC301" s="3"/>
    </row>
    <row r="302" spans="1:36" s="4" customFormat="1" ht="28">
      <c r="A302" s="77"/>
      <c r="B302" s="78"/>
      <c r="C302" s="78"/>
      <c r="D302" s="78"/>
      <c r="E302" s="250" t="s">
        <v>152</v>
      </c>
      <c r="F302" s="107" t="str">
        <f>IFERROR(B298/E298,"")</f>
        <v/>
      </c>
      <c r="G302" s="79"/>
      <c r="H302" s="80"/>
      <c r="I302" s="80"/>
      <c r="J302" s="80"/>
      <c r="K302" s="80"/>
      <c r="L302" s="80"/>
      <c r="M302" s="80"/>
      <c r="N302" s="80"/>
      <c r="O302" s="80"/>
      <c r="P302" s="80"/>
      <c r="Q302" s="23"/>
      <c r="R302"/>
      <c r="S302"/>
      <c r="T302"/>
      <c r="U302"/>
      <c r="V302"/>
      <c r="W302"/>
      <c r="X302"/>
      <c r="Y302"/>
      <c r="Z302" s="98"/>
      <c r="AA302" s="3"/>
      <c r="AB302" s="3"/>
      <c r="AC302" s="3"/>
    </row>
    <row r="303" spans="1:36">
      <c r="A303" s="14"/>
      <c r="B303" s="15"/>
      <c r="C303" s="15"/>
      <c r="D303" s="15"/>
      <c r="E303" s="251" t="s">
        <v>57</v>
      </c>
      <c r="F303" s="50">
        <f>IF(NOT(ISERROR(MATCH("Ej statsstøtte",B285,0))),0,IFERROR(E297/E296,0))</f>
        <v>0</v>
      </c>
      <c r="G303" s="138"/>
      <c r="H303" s="2"/>
      <c r="I303" s="2"/>
      <c r="J303" s="2"/>
      <c r="K303" s="2"/>
      <c r="L303" s="2"/>
      <c r="M303" s="2"/>
      <c r="N303" s="2"/>
      <c r="O303" s="2"/>
      <c r="P303" s="2"/>
      <c r="R303"/>
      <c r="S303"/>
      <c r="T303"/>
      <c r="U303"/>
      <c r="W303"/>
      <c r="Y303"/>
    </row>
    <row r="304" spans="1:36" ht="14.5">
      <c r="A304" s="31" t="s">
        <v>64</v>
      </c>
      <c r="B304" s="32">
        <f>IFERROR(E298/$E$15,0)</f>
        <v>0</v>
      </c>
      <c r="C304" s="15"/>
      <c r="D304" s="15"/>
      <c r="E304" s="252" t="s">
        <v>58</v>
      </c>
      <c r="F304" s="50">
        <f>IFERROR(E297/E289,0)</f>
        <v>0</v>
      </c>
      <c r="H304" s="2"/>
      <c r="I304" s="2"/>
      <c r="J304" s="2"/>
      <c r="K304" s="2"/>
      <c r="L304" s="2"/>
      <c r="M304" s="2"/>
      <c r="N304" s="2"/>
      <c r="O304" s="2"/>
      <c r="P304" s="2"/>
      <c r="R304"/>
      <c r="S304"/>
      <c r="T304"/>
      <c r="U304"/>
      <c r="W304"/>
      <c r="Y304"/>
    </row>
    <row r="305" spans="1:36" ht="14.5">
      <c r="A305" s="30"/>
      <c r="B305" s="33"/>
      <c r="E305" s="252"/>
      <c r="H305" s="2"/>
      <c r="I305" s="2"/>
      <c r="J305" s="2"/>
      <c r="K305" s="2"/>
      <c r="L305" s="2"/>
      <c r="M305" s="2"/>
      <c r="N305" s="2"/>
      <c r="O305" s="2"/>
      <c r="P305" s="2"/>
      <c r="R305"/>
      <c r="S305"/>
      <c r="T305"/>
      <c r="U305"/>
      <c r="W305"/>
      <c r="Y305"/>
      <c r="AD305"/>
    </row>
    <row r="306" spans="1:36" ht="14.5">
      <c r="A306" s="9" t="s">
        <v>24</v>
      </c>
      <c r="B306" s="1"/>
      <c r="C306" s="119" t="s">
        <v>48</v>
      </c>
      <c r="D306" s="119"/>
      <c r="E306" s="253" t="s">
        <v>27</v>
      </c>
      <c r="F306" s="117"/>
      <c r="G306" s="98"/>
      <c r="H306" s="118"/>
      <c r="I306" s="120"/>
      <c r="J306" s="98"/>
      <c r="K306" s="98"/>
      <c r="L306" s="98"/>
      <c r="M306" s="98"/>
      <c r="R306" s="27"/>
      <c r="S306" s="36"/>
      <c r="T306" s="97"/>
      <c r="W306" s="3"/>
      <c r="X306" s="40"/>
      <c r="AA306" s="98" t="str">
        <f>IF(NOT(ISERROR(MATCH("Selvfinansieret",B307,0))),"",IF(NOT(ISERROR(MATCH(B307,{"ABER"},0))),IF(X306=0,"",X306),IF(NOT(ISERROR(MATCH(B307,{"GEBER"},0))),IF(AG321=0,"",AG321),IF(NOT(ISERROR(MATCH(B307,{"FIBER"},0))),IF(Z306=0,"",Z306),""))))</f>
        <v/>
      </c>
      <c r="AF306" s="98"/>
    </row>
    <row r="307" spans="1:36" ht="14.5">
      <c r="A307" s="9" t="s">
        <v>144</v>
      </c>
      <c r="B307" s="11"/>
      <c r="C307" s="119"/>
      <c r="D307" s="119"/>
      <c r="E307" s="253" t="s">
        <v>127</v>
      </c>
      <c r="F307" s="11" t="str">
        <f>IF(ISBLANK($F$19),"Projektform skal vælges ved hovedansøger",$F$19)</f>
        <v>Projektform skal vælges ved hovedansøger</v>
      </c>
      <c r="G307" s="98"/>
      <c r="H307" s="118"/>
      <c r="I307" s="120"/>
      <c r="J307" s="98"/>
      <c r="K307" s="98"/>
      <c r="L307" s="98"/>
      <c r="M307" s="98"/>
      <c r="R307" s="27"/>
      <c r="S307" s="36"/>
      <c r="T307" s="40"/>
      <c r="W307" s="3"/>
      <c r="X307" s="40"/>
      <c r="Y307" s="41"/>
      <c r="AA307" s="98"/>
      <c r="AF307" s="98"/>
    </row>
    <row r="308" spans="1:36" ht="29">
      <c r="A308" s="10" t="s">
        <v>25</v>
      </c>
      <c r="B308" s="11"/>
      <c r="C308" s="10"/>
      <c r="D308" s="10"/>
      <c r="E308" s="254" t="s">
        <v>26</v>
      </c>
      <c r="F308" s="129" t="str">
        <f>IFERROR(IF(NOT(ISERROR(MATCH(B307,{"ABER"},0))),INDEX(ABER_Tilskudsprocent_liste[#All],MATCH(B308,ABER_Tilskudsprocent_liste[[#All],[Typer af projekter og aktiviteter/ virksomhedsstørrelse]],0),MATCH(AA310,ABER_Tilskudsprocent_liste[#Headers],0)),IF(NOT(ISERROR(MATCH(B307,{"GBER"},0))),INDEX(GEBER_Tilskudsprocent_liste[#All],MATCH(B308,GEBER_Tilskudsprocent_liste[[#All],[Typer af projekter og aktiviteter/ virksomhedsstørrelse]],0),MATCH(AA310,GEBER_Tilskudsprocent_liste[#Headers],0)),IF(NOT(ISERROR(MATCH(B307,{"FIBER"},0))),INDEX(FIBER_Tilskudsprocent_liste[#All],MATCH(B308,FIBER_Tilskudsprocent_liste[[#All],[Typer af projekter og aktiviteter/ virksomhedsstørrelse]],0),MATCH(AA310,FIBER_Tilskudsprocent_liste[#Headers],0)),""))),"")</f>
        <v/>
      </c>
      <c r="G308" s="128" t="s">
        <v>150</v>
      </c>
      <c r="H308" s="144" t="s">
        <v>155</v>
      </c>
      <c r="I308" s="145"/>
      <c r="J308" s="146" t="s">
        <v>158</v>
      </c>
      <c r="K308" s="146"/>
      <c r="L308" s="98"/>
      <c r="M308" s="98"/>
      <c r="R308" s="28"/>
      <c r="S308" s="37"/>
      <c r="T308" s="40"/>
      <c r="W308" s="3"/>
      <c r="X308" s="100"/>
      <c r="AB308" s="40"/>
      <c r="AF308" s="98"/>
    </row>
    <row r="309" spans="1:36" ht="14.5">
      <c r="A309" s="9"/>
      <c r="B309" s="10"/>
      <c r="C309" s="10"/>
      <c r="D309" s="10"/>
      <c r="E309" s="254"/>
      <c r="F309" s="150" t="str">
        <f>IFERROR(IF(NOT(ISERROR(MATCH(B307,{"ABER"},0))),INDEX(ABER_Tilskudsprocent_liste[#All],MATCH(B308,ABER_Tilskudsprocent_liste[[#All],[Typer af projekter og aktiviteter/ virksomhedsstørrelse]],0),MATCH(AA310,ABER_Tilskudsprocent_liste[#Headers],0)),IF(NOT(ISERROR(MATCH(B307,{"GBER"},0))),INDEX(GEBER_Tilskudsprocent_liste[#All],MATCH(B308,GEBER_Tilskudsprocent_liste[[#All],[Typer af projekter og aktiviteter/ virksomhedsstørrelse]],0),MATCH(AA310,GEBER_Tilskudsprocent_liste[#Headers],0)),IF(NOT(ISERROR(MATCH(B307,{"FIBER"},0))),INDEX(FIBER_Tilskudsprocent_liste[#All],MATCH(B308,FIBER_Tilskudsprocent_liste[[#All],[Typer af projekter og aktiviteter/ virksomhedsstørrelse]],0),MATCH(AA310,FIBER_Tilskudsprocent_liste[#Headers],0)),""))),"")</f>
        <v/>
      </c>
      <c r="G309" s="147"/>
      <c r="H309" s="146" t="str">
        <f>IFERROR(IF(E320*(1-F309)-C321&lt;0,F309-((E320*F309+C321)-E320)/E320,""),"")</f>
        <v/>
      </c>
      <c r="I309" s="146" t="str">
        <f>IFERROR(IF(D321&lt;&gt;0,IF(D321=E320,0,IF(C321&gt;0,(F309-D321/E320)-H309,"HA")),IF(E320*(1-F309)-C321&lt;0,((F309-((E320*F309+C321+D321)-E320)/E320)),"")),"")</f>
        <v/>
      </c>
      <c r="J309" s="148" t="e">
        <f>I309-H310</f>
        <v>#VALUE!</v>
      </c>
      <c r="K309" s="146"/>
      <c r="L309" s="98"/>
      <c r="M309" s="98"/>
      <c r="R309" s="28"/>
      <c r="S309" s="37"/>
      <c r="T309" s="40"/>
      <c r="U309" s="20" t="s">
        <v>157</v>
      </c>
      <c r="V309" t="s">
        <v>156</v>
      </c>
      <c r="W309" s="98" t="s">
        <v>154</v>
      </c>
      <c r="X309" s="98" t="s">
        <v>153</v>
      </c>
      <c r="Y309" s="98" t="s">
        <v>132</v>
      </c>
      <c r="AA309" s="21" t="s">
        <v>129</v>
      </c>
      <c r="AB309" s="25" t="s">
        <v>127</v>
      </c>
      <c r="AC309"/>
    </row>
    <row r="310" spans="1:36" ht="14.5" thickBot="1">
      <c r="A310" s="17"/>
      <c r="B310" s="7" t="s">
        <v>70</v>
      </c>
      <c r="C310" s="7" t="s">
        <v>145</v>
      </c>
      <c r="D310" s="7" t="s">
        <v>151</v>
      </c>
      <c r="E310" s="255" t="s">
        <v>0</v>
      </c>
      <c r="F310" s="8" t="s">
        <v>9</v>
      </c>
      <c r="G310" s="121"/>
      <c r="H310" s="149" t="e">
        <f>(F309-D321/E320)</f>
        <v>#VALUE!</v>
      </c>
      <c r="I310" s="147"/>
      <c r="J310" s="121"/>
      <c r="K310" s="147"/>
      <c r="L310" s="121"/>
      <c r="M310" s="121"/>
      <c r="N310" s="2"/>
      <c r="O310" s="2"/>
      <c r="P310" s="103"/>
      <c r="Q310" s="21"/>
      <c r="R310" s="38"/>
      <c r="S310" s="20"/>
      <c r="T310" s="20"/>
      <c r="U310"/>
      <c r="V310" s="3"/>
      <c r="W310" s="98"/>
      <c r="X310" s="98"/>
      <c r="Z310" s="40"/>
      <c r="AA310" s="19" t="str">
        <f>CONCATENATE(F306," - ",AB310)</f>
        <v xml:space="preserve"> - Projektform skal vælges ved hovedansøger</v>
      </c>
      <c r="AB310" t="str">
        <f>F307</f>
        <v>Projektform skal vælges ved hovedansøger</v>
      </c>
      <c r="AC310"/>
    </row>
    <row r="311" spans="1:36" ht="15" customHeight="1">
      <c r="A311" s="3" t="s">
        <v>67</v>
      </c>
      <c r="B311" s="110">
        <f>IFERROR(IF(E311=0,0,Y311),0)</f>
        <v>0</v>
      </c>
      <c r="C311" s="110">
        <f t="shared" ref="C311:C317" si="54">IFERROR(E311-B311,0)</f>
        <v>0</v>
      </c>
      <c r="D311" s="110"/>
      <c r="E311" s="241">
        <v>0</v>
      </c>
      <c r="F311" s="12"/>
      <c r="G311" s="528" t="s">
        <v>192</v>
      </c>
      <c r="H311" s="529"/>
      <c r="I311" s="529"/>
      <c r="J311" s="529"/>
      <c r="K311" s="529"/>
      <c r="L311" s="529"/>
      <c r="M311" s="529"/>
      <c r="N311" s="529"/>
      <c r="O311" s="530"/>
      <c r="P311" s="104"/>
      <c r="Q311" s="24"/>
      <c r="R311" s="35"/>
      <c r="S311" s="20"/>
      <c r="T311" s="20"/>
      <c r="U311" s="20" t="e">
        <f>((F309-((E320*F309+C321)-E320)/E320))*E311</f>
        <v>#VALUE!</v>
      </c>
      <c r="V311" t="e">
        <f>H310*E311</f>
        <v>#VALUE!</v>
      </c>
      <c r="W311" s="3">
        <f>IFERROR(IF(E311=0,0,E311*H309),0)</f>
        <v>0</v>
      </c>
      <c r="X311" s="98">
        <f>IF(E311=0,0,E311*F308)</f>
        <v>0</v>
      </c>
      <c r="Y311" s="98">
        <f>IF(NOT(ISERROR(MATCH("Selvfinansieret",B$307,0))),0,IF(OR(NOT(ISERROR(MATCH("Ej statsstøtte",B$307,0))),NOT(ISERROR(MATCH(B$307,AI$317:AI$319,0)))),E311,IF(AND(D$321=0,C$321=0),X311,IF(AND(D$321&gt;0,C$321=0),V311,IF(AND(D$321&gt;0,C$321&gt;0,V311=0),0,IF(AND(W311&lt;&gt;0,W311&lt;V311),W311,V311))))))</f>
        <v>0</v>
      </c>
      <c r="AA311" s="19"/>
      <c r="AB311" s="20"/>
      <c r="AC311"/>
      <c r="AE311" s="537" t="s">
        <v>128</v>
      </c>
      <c r="AF311" s="537"/>
      <c r="AG311" s="537"/>
    </row>
    <row r="312" spans="1:36" ht="15" customHeight="1">
      <c r="A312" s="3" t="s">
        <v>3</v>
      </c>
      <c r="B312" s="110">
        <f t="shared" ref="B312:B317" si="55">IFERROR(IF(E312=0,0,Y312),0)</f>
        <v>0</v>
      </c>
      <c r="C312" s="110">
        <f t="shared" si="54"/>
        <v>0</v>
      </c>
      <c r="D312" s="110"/>
      <c r="E312" s="241">
        <v>0</v>
      </c>
      <c r="F312" s="46"/>
      <c r="G312" s="531"/>
      <c r="H312" s="532"/>
      <c r="I312" s="532"/>
      <c r="J312" s="532"/>
      <c r="K312" s="532"/>
      <c r="L312" s="532"/>
      <c r="M312" s="532"/>
      <c r="N312" s="532"/>
      <c r="O312" s="533"/>
      <c r="P312" s="104"/>
      <c r="Q312" s="35"/>
      <c r="R312" s="39"/>
      <c r="S312" s="22"/>
      <c r="T312" s="20"/>
      <c r="U312" s="20" t="e">
        <f>((F309-((E320*F309+C321+D321)-E320)/E320))*E312</f>
        <v>#VALUE!</v>
      </c>
      <c r="V312" t="e">
        <f>H310*E312</f>
        <v>#VALUE!</v>
      </c>
      <c r="W312" s="3">
        <f>IFERROR(IF(E312=0,0,E312*H309),0)</f>
        <v>0</v>
      </c>
      <c r="X312" s="98">
        <f>IF(E312=0,0,E312*F308)</f>
        <v>0</v>
      </c>
      <c r="Y312" s="98">
        <f t="shared" ref="Y312:Y319" si="56">IF(NOT(ISERROR(MATCH("Selvfinansieret",B$307,0))),0,IF(OR(NOT(ISERROR(MATCH("Ej statsstøtte",B$307,0))),NOT(ISERROR(MATCH(B$307,AI$317:AI$319,0)))),E312,IF(AND(D$321=0,C$321=0),X312,IF(AND(D$321&gt;0,C$321=0),V312,IF(AND(D$321&gt;0,C$321&gt;0,V312=0),0,IF(AND(W312&lt;&gt;0,W312&lt;V312),W312,V312))))))</f>
        <v>0</v>
      </c>
      <c r="AA312" s="19"/>
      <c r="AB312" s="20"/>
      <c r="AC312"/>
    </row>
    <row r="313" spans="1:36" ht="15" customHeight="1">
      <c r="A313" s="3" t="s">
        <v>69</v>
      </c>
      <c r="B313" s="110">
        <f t="shared" si="55"/>
        <v>0</v>
      </c>
      <c r="C313" s="110">
        <f t="shared" si="54"/>
        <v>0</v>
      </c>
      <c r="D313" s="110"/>
      <c r="E313" s="241">
        <v>0</v>
      </c>
      <c r="F313" s="46"/>
      <c r="G313" s="531"/>
      <c r="H313" s="532"/>
      <c r="I313" s="532"/>
      <c r="J313" s="532"/>
      <c r="K313" s="532"/>
      <c r="L313" s="532"/>
      <c r="M313" s="532"/>
      <c r="N313" s="532"/>
      <c r="O313" s="533"/>
      <c r="P313" s="104"/>
      <c r="Q313" s="35"/>
      <c r="R313" s="39"/>
      <c r="S313" s="22"/>
      <c r="T313" s="20"/>
      <c r="U313" s="20" t="e">
        <f>((F309-((E320*F309+C321+D321)-E320)/E320))*E313</f>
        <v>#VALUE!</v>
      </c>
      <c r="V313" t="e">
        <f>H310*E313</f>
        <v>#VALUE!</v>
      </c>
      <c r="W313" s="3">
        <f>IFERROR(IF(E313=0,0,E313*H309),0)</f>
        <v>0</v>
      </c>
      <c r="X313" s="98">
        <f>IF(E313=0,0,E313*F308)</f>
        <v>0</v>
      </c>
      <c r="Y313" s="98">
        <f t="shared" si="56"/>
        <v>0</v>
      </c>
      <c r="AA313" s="19"/>
      <c r="AB313" s="20"/>
      <c r="AC313"/>
      <c r="AD313" s="29" t="s">
        <v>147</v>
      </c>
      <c r="AE313" s="29" t="s">
        <v>115</v>
      </c>
      <c r="AF313" s="29" t="s">
        <v>136</v>
      </c>
      <c r="AG313" s="29" t="s">
        <v>116</v>
      </c>
      <c r="AH313" s="29" t="s">
        <v>134</v>
      </c>
      <c r="AI313" s="29" t="s">
        <v>138</v>
      </c>
      <c r="AJ313" s="29" t="s">
        <v>148</v>
      </c>
    </row>
    <row r="314" spans="1:36" ht="15" customHeight="1">
      <c r="A314" s="3" t="s">
        <v>34</v>
      </c>
      <c r="B314" s="110">
        <f t="shared" si="55"/>
        <v>0</v>
      </c>
      <c r="C314" s="110">
        <f t="shared" si="54"/>
        <v>0</v>
      </c>
      <c r="D314" s="110"/>
      <c r="E314" s="241">
        <v>0</v>
      </c>
      <c r="F314" s="46"/>
      <c r="G314" s="531"/>
      <c r="H314" s="532"/>
      <c r="I314" s="532"/>
      <c r="J314" s="532"/>
      <c r="K314" s="532"/>
      <c r="L314" s="532"/>
      <c r="M314" s="532"/>
      <c r="N314" s="532"/>
      <c r="O314" s="533"/>
      <c r="P314" s="105"/>
      <c r="Q314" s="35"/>
      <c r="R314" s="39"/>
      <c r="S314" s="22"/>
      <c r="T314" s="20"/>
      <c r="U314" s="20" t="e">
        <f>((F309-((E320*F309+C321+D321)-E320)/E320))*E314</f>
        <v>#VALUE!</v>
      </c>
      <c r="V314" t="e">
        <f>H310*E314</f>
        <v>#VALUE!</v>
      </c>
      <c r="W314" s="3">
        <f>IFERROR(IF(E314=0,0,E314*H309),0)</f>
        <v>0</v>
      </c>
      <c r="X314" s="98">
        <f>IF(E314=0,0,E314*F308)</f>
        <v>0</v>
      </c>
      <c r="Y314" s="98">
        <f t="shared" si="56"/>
        <v>0</v>
      </c>
      <c r="AA314" t="s">
        <v>130</v>
      </c>
      <c r="AB314" t="s">
        <v>125</v>
      </c>
      <c r="AC314"/>
      <c r="AD314" t="s">
        <v>109</v>
      </c>
      <c r="AE314" t="s">
        <v>109</v>
      </c>
      <c r="AF314" t="s">
        <v>117</v>
      </c>
      <c r="AG314" s="95" t="s">
        <v>124</v>
      </c>
      <c r="AH314" s="98" t="str">
        <f>IF(NOT(ISERROR(MATCH("Selvfinansieret",B307,0))),"",IF(NOT(ISERROR(MATCH(B307,{"ABER"},0))),AE314,IF(NOT(ISERROR(MATCH(B307,{"GBER"},0))),AF314,IF(NOT(ISERROR(MATCH(B307,{"FIBER"},0))),AG314,IF(NOT(ISERROR(MATCH(B307,{"Ej statsstøtte"},0))),AD314,"")))))</f>
        <v/>
      </c>
      <c r="AI314" s="96" t="s">
        <v>115</v>
      </c>
    </row>
    <row r="315" spans="1:36" ht="15" customHeight="1">
      <c r="A315" s="3" t="s">
        <v>2</v>
      </c>
      <c r="B315" s="110">
        <f t="shared" si="55"/>
        <v>0</v>
      </c>
      <c r="C315" s="110">
        <f t="shared" si="54"/>
        <v>0</v>
      </c>
      <c r="D315" s="110"/>
      <c r="E315" s="241">
        <v>0</v>
      </c>
      <c r="F315" s="46"/>
      <c r="G315" s="531"/>
      <c r="H315" s="532"/>
      <c r="I315" s="532"/>
      <c r="J315" s="532"/>
      <c r="K315" s="532"/>
      <c r="L315" s="532"/>
      <c r="M315" s="532"/>
      <c r="N315" s="532"/>
      <c r="O315" s="533"/>
      <c r="P315" s="105"/>
      <c r="Q315" s="35"/>
      <c r="R315" s="39"/>
      <c r="S315" s="22"/>
      <c r="T315" s="20"/>
      <c r="U315" s="20" t="e">
        <f>((F309-((E320*F309+C321+D321)-E320)/E320))*E315</f>
        <v>#VALUE!</v>
      </c>
      <c r="V315" t="e">
        <f>H310*E315</f>
        <v>#VALUE!</v>
      </c>
      <c r="W315" s="3">
        <f>IFERROR(IF(E315=0,0,E315*H309),0)</f>
        <v>0</v>
      </c>
      <c r="X315" s="98">
        <f>IF(E315=0,0,E315*F308)</f>
        <v>0</v>
      </c>
      <c r="Y315" s="98">
        <f t="shared" si="56"/>
        <v>0</v>
      </c>
      <c r="AA315" t="s">
        <v>56</v>
      </c>
      <c r="AB315" t="s">
        <v>126</v>
      </c>
      <c r="AC315"/>
      <c r="AD315" t="s">
        <v>110</v>
      </c>
      <c r="AE315" t="s">
        <v>110</v>
      </c>
      <c r="AF315" t="s">
        <v>118</v>
      </c>
      <c r="AG315" s="95" t="s">
        <v>111</v>
      </c>
      <c r="AH315" s="98" t="str">
        <f>IF(NOT(ISERROR(MATCH("Selvfinansieret",B307,0))),"",IF(NOT(ISERROR(MATCH(B307,{"ABER"},0))),AE315,IF(NOT(ISERROR(MATCH(B307,{"GBER"},0))),AF315,IF(NOT(ISERROR(MATCH(B307,{"FIBER"},0))),AG315,IF(NOT(ISERROR(MATCH(B307,{"Ej statsstøtte"},0))),AD315,"")))))</f>
        <v/>
      </c>
      <c r="AI315" s="97" t="s">
        <v>136</v>
      </c>
    </row>
    <row r="316" spans="1:36" ht="15" customHeight="1">
      <c r="A316" s="3" t="s">
        <v>10</v>
      </c>
      <c r="B316" s="110">
        <f t="shared" si="55"/>
        <v>0</v>
      </c>
      <c r="C316" s="110">
        <f t="shared" si="54"/>
        <v>0</v>
      </c>
      <c r="D316" s="110"/>
      <c r="E316" s="241">
        <v>0</v>
      </c>
      <c r="F316" s="46"/>
      <c r="G316" s="531"/>
      <c r="H316" s="532"/>
      <c r="I316" s="532"/>
      <c r="J316" s="532"/>
      <c r="K316" s="532"/>
      <c r="L316" s="532"/>
      <c r="M316" s="532"/>
      <c r="N316" s="532"/>
      <c r="O316" s="533"/>
      <c r="P316" s="104"/>
      <c r="Q316" s="35"/>
      <c r="R316" s="39"/>
      <c r="S316" s="22"/>
      <c r="T316" s="20"/>
      <c r="U316" s="20" t="e">
        <f>((F309-((E320*F309+C321+D321)-E320)/E320))*E316</f>
        <v>#VALUE!</v>
      </c>
      <c r="V316" t="e">
        <f>H310*E316</f>
        <v>#VALUE!</v>
      </c>
      <c r="W316" s="3">
        <f>IFERROR(IF(E316=0,0,E316*H309),0)</f>
        <v>0</v>
      </c>
      <c r="X316" s="98">
        <f>IF(E316=0,0,E316*F308)</f>
        <v>0</v>
      </c>
      <c r="Y316" s="98">
        <f t="shared" si="56"/>
        <v>0</v>
      </c>
      <c r="Z316" s="98"/>
      <c r="AA316" t="s">
        <v>131</v>
      </c>
      <c r="AB316"/>
      <c r="AC316"/>
      <c r="AD316" t="s">
        <v>111</v>
      </c>
      <c r="AE316" t="s">
        <v>111</v>
      </c>
      <c r="AF316" t="s">
        <v>119</v>
      </c>
      <c r="AG316" s="137" t="s">
        <v>137</v>
      </c>
      <c r="AH316" s="98" t="str">
        <f>IF(NOT(ISERROR(MATCH("Selvfinansieret",B307,0))),"",IF(NOT(ISERROR(MATCH(B307,{"ABER"},0))),AE316,IF(NOT(ISERROR(MATCH(B307,{"GBER"},0))),AF316,IF(NOT(ISERROR(MATCH(B307,{"FIBER"},0))),AG316,IF(NOT(ISERROR(MATCH(B307,{"Ej statsstøtte"},0))),AD316,"")))))</f>
        <v/>
      </c>
      <c r="AI316" s="97" t="s">
        <v>116</v>
      </c>
    </row>
    <row r="317" spans="1:36" ht="15.75" customHeight="1" thickBot="1">
      <c r="A317" s="6" t="s">
        <v>68</v>
      </c>
      <c r="B317" s="110">
        <f t="shared" si="55"/>
        <v>0</v>
      </c>
      <c r="C317" s="110">
        <f t="shared" si="54"/>
        <v>0</v>
      </c>
      <c r="D317" s="110"/>
      <c r="E317" s="242">
        <v>0</v>
      </c>
      <c r="F317" s="221"/>
      <c r="G317" s="532"/>
      <c r="H317" s="532"/>
      <c r="I317" s="532"/>
      <c r="J317" s="532"/>
      <c r="K317" s="532"/>
      <c r="L317" s="532"/>
      <c r="M317" s="532"/>
      <c r="N317" s="532"/>
      <c r="O317" s="533"/>
      <c r="P317" s="104"/>
      <c r="Q317" s="35"/>
      <c r="R317" s="39"/>
      <c r="S317" s="22"/>
      <c r="T317" s="20"/>
      <c r="U317" s="20" t="e">
        <f>((F309-((E320*F309+C321+D321)-E320)/E320))*E317</f>
        <v>#VALUE!</v>
      </c>
      <c r="V317" t="e">
        <f>H310*E317</f>
        <v>#VALUE!</v>
      </c>
      <c r="W317" s="3">
        <f>IFERROR(IF(E317=0,0,E317*H309),0)</f>
        <v>0</v>
      </c>
      <c r="X317" s="98">
        <f>IF(E317=0,0,E317*F308)</f>
        <v>0</v>
      </c>
      <c r="Y317" s="98">
        <f t="shared" si="56"/>
        <v>0</v>
      </c>
      <c r="Z317" s="98"/>
      <c r="AA317" t="s">
        <v>72</v>
      </c>
      <c r="AB317"/>
      <c r="AC317"/>
      <c r="AD317" t="s">
        <v>112</v>
      </c>
      <c r="AE317" t="s">
        <v>112</v>
      </c>
      <c r="AF317" t="s">
        <v>120</v>
      </c>
      <c r="AG317" s="41" t="str">
        <f>""</f>
        <v/>
      </c>
      <c r="AH317" s="98" t="str">
        <f>IF(NOT(ISERROR(MATCH("Selvfinansieret",B307,0))),"",IF(NOT(ISERROR(MATCH(B307,{"ABER"},0))),AE317,IF(NOT(ISERROR(MATCH(B307,{"GBER"},0))),AF317,IF(NOT(ISERROR(MATCH(B307,{"FIBER"},0))),AG317,IF(NOT(ISERROR(MATCH(B307,{"Ej statsstøtte"},0))),AD317,"")))))</f>
        <v/>
      </c>
      <c r="AI317" s="40" t="s">
        <v>85</v>
      </c>
    </row>
    <row r="318" spans="1:36" ht="15" customHeight="1">
      <c r="A318" s="49" t="s">
        <v>21</v>
      </c>
      <c r="B318" s="114">
        <f>SUM(B311+B312+B313+B314-B315-B316+B317)</f>
        <v>0</v>
      </c>
      <c r="C318" s="111">
        <f>SUM(C311+C312+C313+C314-C315-C316+C317)</f>
        <v>0</v>
      </c>
      <c r="D318" s="111"/>
      <c r="E318" s="245">
        <f>SUM(B318:C318)</f>
        <v>0</v>
      </c>
      <c r="F318" s="48"/>
      <c r="G318" s="531"/>
      <c r="H318" s="532"/>
      <c r="I318" s="532"/>
      <c r="J318" s="532"/>
      <c r="K318" s="532"/>
      <c r="L318" s="532"/>
      <c r="M318" s="532"/>
      <c r="N318" s="532"/>
      <c r="O318" s="533"/>
      <c r="P318" s="23"/>
      <c r="R318"/>
      <c r="S318"/>
      <c r="T318"/>
      <c r="U318" s="20" t="e">
        <f>((F309-((E320*F309+C321+D321)-E320)/E320))*E318</f>
        <v>#VALUE!</v>
      </c>
      <c r="V318" t="e">
        <f>H310*E318</f>
        <v>#VALUE!</v>
      </c>
      <c r="W318" s="3">
        <f>IFERROR(IF(E318=0,0,E318*H309),0)</f>
        <v>0</v>
      </c>
      <c r="X318" s="98">
        <f>IF(E318=0,0,E318*F308)</f>
        <v>0</v>
      </c>
      <c r="Y318" s="98">
        <f t="shared" si="56"/>
        <v>0</v>
      </c>
      <c r="Z318" s="98"/>
      <c r="AA318" t="s">
        <v>146</v>
      </c>
      <c r="AB318"/>
      <c r="AC318"/>
      <c r="AD318" t="s">
        <v>122</v>
      </c>
      <c r="AE318" t="s">
        <v>113</v>
      </c>
      <c r="AF318" t="s">
        <v>121</v>
      </c>
      <c r="AG318" s="41" t="str">
        <f>""</f>
        <v/>
      </c>
      <c r="AH318" s="98" t="str">
        <f>IF(NOT(ISERROR(MATCH("Selvfinansieret",B307,0))),"",IF(NOT(ISERROR(MATCH(B307,{"ABER"},0))),AE318,IF(NOT(ISERROR(MATCH(B307,{"GBER"},0))),AF318,IF(NOT(ISERROR(MATCH(B307,{"FIBER"},0))),AG318,IF(NOT(ISERROR(MATCH(B307,{"Ej statsstøtte"},0))),AD318,"")))))</f>
        <v/>
      </c>
      <c r="AI318" s="40" t="s">
        <v>86</v>
      </c>
    </row>
    <row r="319" spans="1:36" ht="15.75" customHeight="1" thickBot="1">
      <c r="A319" s="13" t="s">
        <v>1</v>
      </c>
      <c r="B319" s="112">
        <f>IFERROR(IF(E319=0,0,Y319),0)</f>
        <v>0</v>
      </c>
      <c r="C319" s="110">
        <f>IFERROR(E319-B319,0)</f>
        <v>0</v>
      </c>
      <c r="D319" s="110"/>
      <c r="E319" s="242">
        <v>0</v>
      </c>
      <c r="F319" s="47"/>
      <c r="G319" s="531"/>
      <c r="H319" s="532"/>
      <c r="I319" s="532"/>
      <c r="J319" s="532"/>
      <c r="K319" s="532"/>
      <c r="L319" s="532"/>
      <c r="M319" s="532"/>
      <c r="N319" s="532"/>
      <c r="O319" s="533"/>
      <c r="P319" s="104"/>
      <c r="R319"/>
      <c r="S319"/>
      <c r="T319"/>
      <c r="U319" s="20" t="e">
        <f>((F309-((E320*F309+C321+D321)-E320)/E320))*E319</f>
        <v>#VALUE!</v>
      </c>
      <c r="V319" t="e">
        <f>H310*E319</f>
        <v>#VALUE!</v>
      </c>
      <c r="W319" s="3">
        <f>IFERROR(IF(E319=0,0,E319*H309),0)</f>
        <v>0</v>
      </c>
      <c r="X319" s="98">
        <f>IF(E319=0,0,E319*F308)</f>
        <v>0</v>
      </c>
      <c r="Y319" s="98">
        <f t="shared" si="56"/>
        <v>0</v>
      </c>
      <c r="Z319" s="98"/>
      <c r="AA319" s="19"/>
      <c r="AB319" s="20"/>
      <c r="AC319"/>
      <c r="AD319" t="s">
        <v>113</v>
      </c>
      <c r="AE319" t="s">
        <v>114</v>
      </c>
      <c r="AF319" t="s">
        <v>122</v>
      </c>
      <c r="AG319" s="41" t="str">
        <f>""</f>
        <v/>
      </c>
      <c r="AH319" s="98" t="str">
        <f>IF(NOT(ISERROR(MATCH("Selvfinansieret",B307,0))),"",IF(NOT(ISERROR(MATCH(B307,{"ABER"},0))),AE319,IF(NOT(ISERROR(MATCH(B307,{"GBER"},0))),AF319,IF(NOT(ISERROR(MATCH(B307,{"FIBER"},0))),AG319,IF(NOT(ISERROR(MATCH(B307,{"Ej statsstøtte"},0))),AD319,"")))))</f>
        <v/>
      </c>
      <c r="AI319" s="40" t="s">
        <v>87</v>
      </c>
    </row>
    <row r="320" spans="1:36" ht="15.75" customHeight="1" thickBot="1">
      <c r="A320" s="81" t="s">
        <v>0</v>
      </c>
      <c r="B320" s="143">
        <f>IF(B318+B319&lt;=0,0,B318+B319)</f>
        <v>0</v>
      </c>
      <c r="C320" s="143">
        <f>IF(C318+C319-C321&lt;=0,0,C318+C319-C321)</f>
        <v>0</v>
      </c>
      <c r="D320" s="159"/>
      <c r="E320" s="246">
        <f>SUM(E311+E312+E313+E314-E315-E316+E317)+E319</f>
        <v>0</v>
      </c>
      <c r="F320" s="82"/>
      <c r="G320" s="534"/>
      <c r="H320" s="535"/>
      <c r="I320" s="535"/>
      <c r="J320" s="535"/>
      <c r="K320" s="535"/>
      <c r="L320" s="535"/>
      <c r="M320" s="535"/>
      <c r="N320" s="535"/>
      <c r="O320" s="536"/>
      <c r="P320" s="23"/>
      <c r="R320"/>
      <c r="S320"/>
      <c r="T320"/>
      <c r="U320" s="20" t="e">
        <f>((F309-((E320*F309+C321+D321)-E320)/E320))*E320</f>
        <v>#VALUE!</v>
      </c>
      <c r="V320" t="e">
        <f>H310*E320</f>
        <v>#VALUE!</v>
      </c>
      <c r="W320" s="3">
        <f>IFERROR(IF(E320=0,0,E320*H309),0)</f>
        <v>0</v>
      </c>
      <c r="Y320" s="98">
        <f t="shared" ref="Y320" si="57">IF(NOT(ISERROR(MATCH("Selvfinansieret",B$307,0))),0,IF(OR(NOT(ISERROR(MATCH("Ej statsstøtte",B$307,0))),NOT(ISERROR(MATCH(B$307,AI$317:AI$319,0)))),E320,IF(AND(D330=0,C330=0),X320,IF(AND(D330&gt;0,C330=0),V320,IF(AND(D330&gt;0,C330&gt;0,V320=0),0,IF(AND(W320&lt;&gt;0,W320&lt;V320),W320,V320))))))</f>
        <v>0</v>
      </c>
      <c r="Z320" s="98"/>
      <c r="AA320" s="96"/>
      <c r="AB320" s="96"/>
      <c r="AC320"/>
      <c r="AD320" t="s">
        <v>114</v>
      </c>
      <c r="AE320" s="41" t="str">
        <f>""</f>
        <v/>
      </c>
      <c r="AF320" t="s">
        <v>111</v>
      </c>
      <c r="AG320" s="41" t="str">
        <f>""</f>
        <v/>
      </c>
      <c r="AH320" s="98" t="str">
        <f>IF(NOT(ISERROR(MATCH("Selvfinansieret",B307,0))),"",IF(NOT(ISERROR(MATCH(B307,{"ABER"},0))),AE320,IF(NOT(ISERROR(MATCH(B307,{"GBER"},0))),AF320,IF(NOT(ISERROR(MATCH(B307,{"FIBER"},0))),AG320,IF(NOT(ISERROR(MATCH(B307,{"Ej statsstøtte"},0))),AD320,"")))))</f>
        <v/>
      </c>
      <c r="AI320" s="20" t="s">
        <v>135</v>
      </c>
    </row>
    <row r="321" spans="1:36" s="4" customFormat="1">
      <c r="A321" s="83" t="s">
        <v>101</v>
      </c>
      <c r="B321" s="142">
        <f>B320</f>
        <v>0</v>
      </c>
      <c r="C321" s="163"/>
      <c r="D321" s="161"/>
      <c r="E321" s="247">
        <f>SUM(B311+B312+B313+B314-B315-B316+B317)</f>
        <v>0</v>
      </c>
      <c r="F321" s="101"/>
      <c r="G321" s="80"/>
      <c r="H321" s="80"/>
      <c r="I321" s="80"/>
      <c r="J321" s="80"/>
      <c r="K321" s="80"/>
      <c r="L321" s="80"/>
      <c r="M321" s="80"/>
      <c r="N321" s="80"/>
      <c r="O321" s="80"/>
      <c r="P321" s="23"/>
      <c r="Q321"/>
      <c r="R321"/>
      <c r="S321"/>
      <c r="T321"/>
      <c r="U321"/>
      <c r="V321"/>
      <c r="W321"/>
      <c r="X321"/>
      <c r="Y321" s="98"/>
      <c r="Z321" s="98"/>
      <c r="AA321" s="35"/>
      <c r="AB321" s="97"/>
      <c r="AC321" s="20"/>
      <c r="AD321" t="s">
        <v>124</v>
      </c>
      <c r="AE321" s="3" t="str">
        <f>""</f>
        <v/>
      </c>
      <c r="AF321" s="41" t="s">
        <v>123</v>
      </c>
      <c r="AG321" s="41" t="str">
        <f>""</f>
        <v/>
      </c>
      <c r="AH321" s="98" t="str">
        <f>IF(NOT(ISERROR(MATCH("Selvfinansieret",B307,0))),"",IF(NOT(ISERROR(MATCH(B307,{"ABER"},0))),AE321,IF(NOT(ISERROR(MATCH(B307,{"GBER"},0))),AF321,IF(NOT(ISERROR(MATCH(B307,{"FIBER"},0))),AG321,IF(NOT(ISERROR(MATCH(B307,{"Ej statsstøtte"},0))),AD321,"")))))</f>
        <v/>
      </c>
      <c r="AI321" t="s">
        <v>149</v>
      </c>
      <c r="AJ321" s="3"/>
    </row>
    <row r="322" spans="1:36" s="4" customFormat="1">
      <c r="A322" s="122"/>
      <c r="B322" s="123"/>
      <c r="C322" s="123"/>
      <c r="D322" s="123"/>
      <c r="E322" s="248"/>
      <c r="F322" s="79"/>
      <c r="G322" s="80"/>
      <c r="H322" s="80"/>
      <c r="I322" s="80"/>
      <c r="J322" s="80"/>
      <c r="K322" s="80"/>
      <c r="L322" s="80"/>
      <c r="M322" s="80"/>
      <c r="N322" s="80"/>
      <c r="O322" s="80"/>
      <c r="P322" s="23"/>
      <c r="Q322"/>
      <c r="R322"/>
      <c r="S322"/>
      <c r="T322"/>
      <c r="U322"/>
      <c r="V322"/>
      <c r="W322"/>
      <c r="X322"/>
      <c r="Y322" s="98"/>
      <c r="Z322" s="98"/>
      <c r="AA322" s="98"/>
      <c r="AD322" t="s">
        <v>137</v>
      </c>
      <c r="AE322" s="4" t="str">
        <f>""</f>
        <v/>
      </c>
      <c r="AF322" s="4" t="str">
        <f>""</f>
        <v/>
      </c>
      <c r="AG322" s="41" t="str">
        <f>""</f>
        <v/>
      </c>
      <c r="AH322" s="98" t="str">
        <f>IF(NOT(ISERROR(MATCH("Selvfinansieret",B307,0))),"",IF(NOT(ISERROR(MATCH(B307,{"ABER"},0))),AE322,IF(NOT(ISERROR(MATCH(B307,{"GBER"},0))),AF322,IF(NOT(ISERROR(MATCH(B307,{"FIBER"},0))),AG322,IF(NOT(ISERROR(MATCH(B307,{"Ej statsstøtte"},0))),AD322,"")))))</f>
        <v/>
      </c>
    </row>
    <row r="323" spans="1:36" s="4" customFormat="1">
      <c r="A323" s="77"/>
      <c r="B323" s="78"/>
      <c r="C323" s="78"/>
      <c r="D323" s="78"/>
      <c r="E323" s="249" t="s">
        <v>133</v>
      </c>
      <c r="F323" s="107" t="str">
        <f>F308</f>
        <v/>
      </c>
      <c r="G323" s="79"/>
      <c r="H323" s="80"/>
      <c r="I323" s="80"/>
      <c r="J323" s="80"/>
      <c r="K323" s="80"/>
      <c r="L323" s="80"/>
      <c r="M323" s="80"/>
      <c r="N323" s="80"/>
      <c r="O323" s="80"/>
      <c r="P323" s="80"/>
      <c r="Q323" s="23"/>
      <c r="R323"/>
      <c r="S323"/>
      <c r="T323"/>
      <c r="U323"/>
      <c r="V323"/>
      <c r="W323"/>
      <c r="X323"/>
      <c r="Y323"/>
      <c r="Z323" s="98"/>
      <c r="AA323" s="3"/>
      <c r="AB323" s="3"/>
      <c r="AC323" s="3"/>
    </row>
    <row r="324" spans="1:36" s="4" customFormat="1" ht="28">
      <c r="A324" s="77"/>
      <c r="B324" s="78"/>
      <c r="C324" s="78"/>
      <c r="D324" s="78"/>
      <c r="E324" s="250" t="s">
        <v>152</v>
      </c>
      <c r="F324" s="107" t="str">
        <f>IFERROR(B320/E320,"")</f>
        <v/>
      </c>
      <c r="G324" s="79"/>
      <c r="H324" s="80"/>
      <c r="I324" s="80"/>
      <c r="J324" s="80"/>
      <c r="K324" s="80"/>
      <c r="L324" s="80"/>
      <c r="M324" s="80"/>
      <c r="N324" s="80"/>
      <c r="O324" s="80"/>
      <c r="P324" s="80"/>
      <c r="Q324" s="23"/>
      <c r="R324"/>
      <c r="S324"/>
      <c r="T324"/>
      <c r="U324"/>
      <c r="V324"/>
      <c r="W324"/>
      <c r="X324"/>
      <c r="Y324"/>
      <c r="Z324" s="98"/>
      <c r="AA324" s="3"/>
      <c r="AB324" s="3"/>
      <c r="AC324" s="3"/>
    </row>
    <row r="325" spans="1:36">
      <c r="A325" s="14"/>
      <c r="B325" s="15"/>
      <c r="C325" s="15"/>
      <c r="D325" s="15"/>
      <c r="E325" s="251" t="s">
        <v>57</v>
      </c>
      <c r="F325" s="50">
        <f>IF(NOT(ISERROR(MATCH("Ej statsstøtte",B307,0))),0,IFERROR(E319/E318,0))</f>
        <v>0</v>
      </c>
      <c r="G325" s="138"/>
      <c r="H325" s="2"/>
      <c r="I325" s="2"/>
      <c r="J325" s="2"/>
      <c r="K325" s="2"/>
      <c r="L325" s="2"/>
      <c r="M325" s="2"/>
      <c r="N325" s="2"/>
      <c r="O325" s="2"/>
      <c r="P325" s="2"/>
      <c r="R325"/>
      <c r="S325"/>
      <c r="T325"/>
      <c r="U325"/>
      <c r="W325"/>
      <c r="Y325"/>
    </row>
    <row r="326" spans="1:36" ht="14.5">
      <c r="A326" s="31" t="s">
        <v>64</v>
      </c>
      <c r="B326" s="32">
        <f>IFERROR(E320/$E$15,0)</f>
        <v>0</v>
      </c>
      <c r="C326" s="15"/>
      <c r="D326" s="15"/>
      <c r="E326" s="252" t="s">
        <v>58</v>
      </c>
      <c r="F326" s="50">
        <f>IFERROR(E319/E311,0)</f>
        <v>0</v>
      </c>
      <c r="H326" s="2"/>
      <c r="I326" s="2"/>
      <c r="J326" s="2"/>
      <c r="K326" s="2"/>
      <c r="L326" s="2"/>
      <c r="M326" s="2"/>
      <c r="N326" s="2"/>
      <c r="O326" s="2"/>
      <c r="P326" s="2"/>
      <c r="R326"/>
      <c r="S326"/>
      <c r="T326"/>
      <c r="U326"/>
      <c r="W326"/>
      <c r="Y326"/>
    </row>
    <row r="327" spans="1:36" ht="15.75" customHeight="1">
      <c r="A327" s="30"/>
      <c r="B327" s="33"/>
      <c r="E327" s="252"/>
      <c r="H327" s="2"/>
      <c r="I327" s="2"/>
      <c r="J327" s="2"/>
      <c r="K327" s="2"/>
      <c r="L327" s="2"/>
      <c r="M327" s="2"/>
      <c r="N327" s="2"/>
      <c r="O327" s="2"/>
      <c r="P327" s="2"/>
      <c r="R327"/>
      <c r="S327"/>
      <c r="T327"/>
      <c r="U327"/>
      <c r="W327"/>
      <c r="Y327"/>
      <c r="AD327"/>
    </row>
    <row r="328" spans="1:36" ht="14.5">
      <c r="A328" s="9" t="s">
        <v>24</v>
      </c>
      <c r="B328" s="1"/>
      <c r="C328" s="119" t="s">
        <v>49</v>
      </c>
      <c r="D328" s="119"/>
      <c r="E328" s="253" t="s">
        <v>27</v>
      </c>
      <c r="F328" s="117"/>
      <c r="G328" s="98"/>
      <c r="H328" s="118"/>
      <c r="I328" s="120"/>
      <c r="J328" s="98"/>
      <c r="K328" s="98"/>
      <c r="L328" s="98"/>
      <c r="M328" s="98"/>
      <c r="R328" s="27"/>
      <c r="S328" s="36"/>
      <c r="T328" s="97"/>
      <c r="W328" s="3"/>
      <c r="X328" s="40"/>
      <c r="AA328" s="98" t="str">
        <f>IF(NOT(ISERROR(MATCH("Selvfinansieret",B329,0))),"",IF(NOT(ISERROR(MATCH(B329,{"ABER"},0))),IF(X328=0,"",X328),IF(NOT(ISERROR(MATCH(B329,{"GEBER"},0))),IF(AG343=0,"",AG343),IF(NOT(ISERROR(MATCH(B329,{"FIBER"},0))),IF(Z328=0,"",Z328),""))))</f>
        <v/>
      </c>
      <c r="AF328" s="98"/>
    </row>
    <row r="329" spans="1:36" ht="14.5">
      <c r="A329" s="9" t="s">
        <v>144</v>
      </c>
      <c r="B329" s="11"/>
      <c r="C329" s="119"/>
      <c r="D329" s="119"/>
      <c r="E329" s="253" t="s">
        <v>127</v>
      </c>
      <c r="F329" s="11" t="str">
        <f>IF(ISBLANK($F$19),"Projektform skal vælges ved hovedansøger",$F$19)</f>
        <v>Projektform skal vælges ved hovedansøger</v>
      </c>
      <c r="G329" s="98"/>
      <c r="H329" s="118"/>
      <c r="I329" s="120"/>
      <c r="J329" s="98"/>
      <c r="K329" s="98"/>
      <c r="L329" s="98"/>
      <c r="M329" s="98"/>
      <c r="R329" s="27"/>
      <c r="S329" s="36"/>
      <c r="T329" s="40"/>
      <c r="W329" s="3"/>
      <c r="X329" s="40"/>
      <c r="Y329" s="41"/>
      <c r="AA329" s="98"/>
      <c r="AF329" s="98"/>
    </row>
    <row r="330" spans="1:36" ht="29">
      <c r="A330" s="10" t="s">
        <v>25</v>
      </c>
      <c r="B330" s="11"/>
      <c r="C330" s="10"/>
      <c r="D330" s="10"/>
      <c r="E330" s="254" t="s">
        <v>26</v>
      </c>
      <c r="F330" s="129" t="str">
        <f>IFERROR(IF(NOT(ISERROR(MATCH(B329,{"ABER"},0))),INDEX(ABER_Tilskudsprocent_liste[#All],MATCH(B330,ABER_Tilskudsprocent_liste[[#All],[Typer af projekter og aktiviteter/ virksomhedsstørrelse]],0),MATCH(AA332,ABER_Tilskudsprocent_liste[#Headers],0)),IF(NOT(ISERROR(MATCH(B329,{"GBER"},0))),INDEX(GEBER_Tilskudsprocent_liste[#All],MATCH(B330,GEBER_Tilskudsprocent_liste[[#All],[Typer af projekter og aktiviteter/ virksomhedsstørrelse]],0),MATCH(AA332,GEBER_Tilskudsprocent_liste[#Headers],0)),IF(NOT(ISERROR(MATCH(B329,{"FIBER"},0))),INDEX(FIBER_Tilskudsprocent_liste[#All],MATCH(B330,FIBER_Tilskudsprocent_liste[[#All],[Typer af projekter og aktiviteter/ virksomhedsstørrelse]],0),MATCH(AA332,FIBER_Tilskudsprocent_liste[#Headers],0)),""))),"")</f>
        <v/>
      </c>
      <c r="G330" s="128" t="s">
        <v>150</v>
      </c>
      <c r="H330" s="144" t="s">
        <v>155</v>
      </c>
      <c r="I330" s="145"/>
      <c r="J330" s="146" t="s">
        <v>158</v>
      </c>
      <c r="K330" s="146"/>
      <c r="L330" s="98"/>
      <c r="M330" s="98"/>
      <c r="R330" s="28"/>
      <c r="S330" s="37"/>
      <c r="T330" s="40"/>
      <c r="W330" s="3"/>
      <c r="X330" s="100"/>
      <c r="AB330" s="40"/>
      <c r="AF330" s="98"/>
    </row>
    <row r="331" spans="1:36" ht="14.5">
      <c r="A331" s="9"/>
      <c r="B331" s="10"/>
      <c r="C331" s="10"/>
      <c r="D331" s="10"/>
      <c r="E331" s="254"/>
      <c r="F331" s="150" t="str">
        <f>IFERROR(IF(NOT(ISERROR(MATCH(B329,{"ABER"},0))),INDEX(ABER_Tilskudsprocent_liste[#All],MATCH(B330,ABER_Tilskudsprocent_liste[[#All],[Typer af projekter og aktiviteter/ virksomhedsstørrelse]],0),MATCH(AA332,ABER_Tilskudsprocent_liste[#Headers],0)),IF(NOT(ISERROR(MATCH(B329,{"GBER"},0))),INDEX(GEBER_Tilskudsprocent_liste[#All],MATCH(B330,GEBER_Tilskudsprocent_liste[[#All],[Typer af projekter og aktiviteter/ virksomhedsstørrelse]],0),MATCH(AA332,GEBER_Tilskudsprocent_liste[#Headers],0)),IF(NOT(ISERROR(MATCH(B329,{"FIBER"},0))),INDEX(FIBER_Tilskudsprocent_liste[#All],MATCH(B330,FIBER_Tilskudsprocent_liste[[#All],[Typer af projekter og aktiviteter/ virksomhedsstørrelse]],0),MATCH(AA332,FIBER_Tilskudsprocent_liste[#Headers],0)),""))),"")</f>
        <v/>
      </c>
      <c r="G331" s="147"/>
      <c r="H331" s="146" t="str">
        <f>IFERROR(IF(E342*(1-F331)-C343&lt;0,F331-((E342*F331+C343)-E342)/E342,""),"")</f>
        <v/>
      </c>
      <c r="I331" s="146" t="str">
        <f>IFERROR(IF(D343&lt;&gt;0,IF(D343=E342,0,IF(C343&gt;0,(F331-D343/E342)-H331,"HA")),IF(E342*(1-F331)-C343&lt;0,((F331-((E342*F331+C343+D343)-E342)/E342)),"")),"")</f>
        <v/>
      </c>
      <c r="J331" s="148" t="e">
        <f>I331-H332</f>
        <v>#VALUE!</v>
      </c>
      <c r="K331" s="146"/>
      <c r="L331" s="98"/>
      <c r="M331" s="98"/>
      <c r="R331" s="28"/>
      <c r="S331" s="37"/>
      <c r="T331" s="40"/>
      <c r="U331" s="20" t="s">
        <v>157</v>
      </c>
      <c r="V331" t="s">
        <v>156</v>
      </c>
      <c r="W331" s="98" t="s">
        <v>154</v>
      </c>
      <c r="X331" s="98" t="s">
        <v>153</v>
      </c>
      <c r="Y331" s="98" t="s">
        <v>132</v>
      </c>
      <c r="AA331" s="21" t="s">
        <v>129</v>
      </c>
      <c r="AB331" s="25" t="s">
        <v>127</v>
      </c>
      <c r="AC331"/>
    </row>
    <row r="332" spans="1:36" ht="14.5" thickBot="1">
      <c r="A332" s="17"/>
      <c r="B332" s="7" t="s">
        <v>70</v>
      </c>
      <c r="C332" s="7" t="s">
        <v>145</v>
      </c>
      <c r="D332" s="7" t="s">
        <v>151</v>
      </c>
      <c r="E332" s="255" t="s">
        <v>0</v>
      </c>
      <c r="F332" s="8" t="s">
        <v>9</v>
      </c>
      <c r="G332" s="121"/>
      <c r="H332" s="149" t="e">
        <f>(F331-D343/E342)</f>
        <v>#VALUE!</v>
      </c>
      <c r="I332" s="147"/>
      <c r="J332" s="121"/>
      <c r="K332" s="147"/>
      <c r="L332" s="121"/>
      <c r="M332" s="121"/>
      <c r="N332" s="2"/>
      <c r="O332" s="2"/>
      <c r="P332" s="103"/>
      <c r="Q332" s="21"/>
      <c r="R332" s="38"/>
      <c r="S332" s="20"/>
      <c r="T332" s="20"/>
      <c r="U332"/>
      <c r="V332" s="3"/>
      <c r="W332" s="98"/>
      <c r="X332" s="98"/>
      <c r="Z332" s="40"/>
      <c r="AA332" s="19" t="str">
        <f>CONCATENATE(F328," - ",AB332)</f>
        <v xml:space="preserve"> - Projektform skal vælges ved hovedansøger</v>
      </c>
      <c r="AB332" t="str">
        <f>F329</f>
        <v>Projektform skal vælges ved hovedansøger</v>
      </c>
      <c r="AC332"/>
    </row>
    <row r="333" spans="1:36" ht="15" customHeight="1">
      <c r="A333" s="3" t="s">
        <v>67</v>
      </c>
      <c r="B333" s="110">
        <f>IFERROR(IF(E333=0,0,Y333),0)</f>
        <v>0</v>
      </c>
      <c r="C333" s="110">
        <f t="shared" ref="C333:C339" si="58">IFERROR(E333-B333,0)</f>
        <v>0</v>
      </c>
      <c r="D333" s="110"/>
      <c r="E333" s="241">
        <v>0</v>
      </c>
      <c r="F333" s="12"/>
      <c r="G333" s="528" t="s">
        <v>192</v>
      </c>
      <c r="H333" s="529"/>
      <c r="I333" s="529"/>
      <c r="J333" s="529"/>
      <c r="K333" s="529"/>
      <c r="L333" s="529"/>
      <c r="M333" s="529"/>
      <c r="N333" s="529"/>
      <c r="O333" s="530"/>
      <c r="P333" s="104"/>
      <c r="Q333" s="24"/>
      <c r="R333" s="35"/>
      <c r="S333" s="20"/>
      <c r="T333" s="20"/>
      <c r="U333" s="20" t="e">
        <f>((F331-((E342*F331+C343)-E342)/E342))*E333</f>
        <v>#VALUE!</v>
      </c>
      <c r="V333" t="e">
        <f>H332*E333</f>
        <v>#VALUE!</v>
      </c>
      <c r="W333" s="3">
        <f>IFERROR(IF(E333=0,0,E333*H331),0)</f>
        <v>0</v>
      </c>
      <c r="X333" s="98">
        <f>IF(E333=0,0,E333*F330)</f>
        <v>0</v>
      </c>
      <c r="Y333" s="98">
        <f>IF(NOT(ISERROR(MATCH("Selvfinansieret",B$329,0))),0,IF(OR(NOT(ISERROR(MATCH("Ej statsstøtte",B$329,0))),NOT(ISERROR(MATCH(B$329,AI$339:AI$341,0)))),E333,IF(AND(D$343=0,C$343=0),X333,IF(AND(D$343&gt;0,C$343=0),V333,IF(AND(D$343&gt;0,C$343&gt;0,V333=0),0,IF(AND(W333&lt;&gt;0,W333&lt;V333),W333,V333))))))</f>
        <v>0</v>
      </c>
      <c r="AA333" s="19"/>
      <c r="AB333" s="20"/>
      <c r="AC333"/>
      <c r="AE333" s="537" t="s">
        <v>128</v>
      </c>
      <c r="AF333" s="537"/>
      <c r="AG333" s="537"/>
    </row>
    <row r="334" spans="1:36" ht="15" customHeight="1">
      <c r="A334" s="3" t="s">
        <v>3</v>
      </c>
      <c r="B334" s="110">
        <f t="shared" ref="B334:B339" si="59">IFERROR(IF(E334=0,0,Y334),0)</f>
        <v>0</v>
      </c>
      <c r="C334" s="110">
        <f t="shared" si="58"/>
        <v>0</v>
      </c>
      <c r="D334" s="110"/>
      <c r="E334" s="241">
        <v>0</v>
      </c>
      <c r="F334" s="46"/>
      <c r="G334" s="531"/>
      <c r="H334" s="532"/>
      <c r="I334" s="532"/>
      <c r="J334" s="532"/>
      <c r="K334" s="532"/>
      <c r="L334" s="532"/>
      <c r="M334" s="532"/>
      <c r="N334" s="532"/>
      <c r="O334" s="533"/>
      <c r="P334" s="104"/>
      <c r="Q334" s="35"/>
      <c r="R334" s="39"/>
      <c r="S334" s="22"/>
      <c r="T334" s="20"/>
      <c r="U334" s="20" t="e">
        <f>((F331-((E342*F331+C343+D343)-E342)/E342))*E334</f>
        <v>#VALUE!</v>
      </c>
      <c r="V334" t="e">
        <f>H332*E334</f>
        <v>#VALUE!</v>
      </c>
      <c r="W334" s="3">
        <f>IFERROR(IF(E334=0,0,E334*H331),0)</f>
        <v>0</v>
      </c>
      <c r="X334" s="98">
        <f>IF(E334=0,0,E334*F330)</f>
        <v>0</v>
      </c>
      <c r="Y334" s="98">
        <f t="shared" ref="Y334:Y341" si="60">IF(NOT(ISERROR(MATCH("Selvfinansieret",B$329,0))),0,IF(OR(NOT(ISERROR(MATCH("Ej statsstøtte",B$329,0))),NOT(ISERROR(MATCH(B$329,AI$339:AI$341,0)))),E334,IF(AND(D$343=0,C$343=0),X334,IF(AND(D$343&gt;0,C$343=0),V334,IF(AND(D$343&gt;0,C$343&gt;0,V334=0),0,IF(AND(W334&lt;&gt;0,W334&lt;V334),W334,V334))))))</f>
        <v>0</v>
      </c>
      <c r="AA334" s="19"/>
      <c r="AB334" s="20"/>
      <c r="AC334"/>
    </row>
    <row r="335" spans="1:36" ht="15" customHeight="1">
      <c r="A335" s="3" t="s">
        <v>69</v>
      </c>
      <c r="B335" s="110">
        <f t="shared" si="59"/>
        <v>0</v>
      </c>
      <c r="C335" s="110">
        <f t="shared" si="58"/>
        <v>0</v>
      </c>
      <c r="D335" s="110"/>
      <c r="E335" s="241">
        <v>0</v>
      </c>
      <c r="F335" s="46"/>
      <c r="G335" s="531"/>
      <c r="H335" s="532"/>
      <c r="I335" s="532"/>
      <c r="J335" s="532"/>
      <c r="K335" s="532"/>
      <c r="L335" s="532"/>
      <c r="M335" s="532"/>
      <c r="N335" s="532"/>
      <c r="O335" s="533"/>
      <c r="P335" s="104"/>
      <c r="Q335" s="35"/>
      <c r="R335" s="39"/>
      <c r="S335" s="22"/>
      <c r="T335" s="20"/>
      <c r="U335" s="20" t="e">
        <f>((F331-((E342*F331+C343+D343)-E342)/E342))*E335</f>
        <v>#VALUE!</v>
      </c>
      <c r="V335" t="e">
        <f>H332*E335</f>
        <v>#VALUE!</v>
      </c>
      <c r="W335" s="3">
        <f>IFERROR(IF(E335=0,0,E335*H331),0)</f>
        <v>0</v>
      </c>
      <c r="X335" s="98">
        <f>IF(E335=0,0,E335*F330)</f>
        <v>0</v>
      </c>
      <c r="Y335" s="98">
        <f t="shared" si="60"/>
        <v>0</v>
      </c>
      <c r="AA335" s="19"/>
      <c r="AB335" s="20"/>
      <c r="AC335"/>
      <c r="AD335" s="29" t="s">
        <v>147</v>
      </c>
      <c r="AE335" s="29" t="s">
        <v>115</v>
      </c>
      <c r="AF335" s="29" t="s">
        <v>136</v>
      </c>
      <c r="AG335" s="29" t="s">
        <v>116</v>
      </c>
      <c r="AH335" s="29" t="s">
        <v>134</v>
      </c>
      <c r="AI335" s="29" t="s">
        <v>138</v>
      </c>
      <c r="AJ335" s="29" t="s">
        <v>148</v>
      </c>
    </row>
    <row r="336" spans="1:36" ht="15" customHeight="1">
      <c r="A336" s="3" t="s">
        <v>34</v>
      </c>
      <c r="B336" s="110">
        <f t="shared" si="59"/>
        <v>0</v>
      </c>
      <c r="C336" s="110">
        <f t="shared" si="58"/>
        <v>0</v>
      </c>
      <c r="D336" s="110"/>
      <c r="E336" s="241">
        <v>0</v>
      </c>
      <c r="F336" s="46"/>
      <c r="G336" s="531"/>
      <c r="H336" s="532"/>
      <c r="I336" s="532"/>
      <c r="J336" s="532"/>
      <c r="K336" s="532"/>
      <c r="L336" s="532"/>
      <c r="M336" s="532"/>
      <c r="N336" s="532"/>
      <c r="O336" s="533"/>
      <c r="P336" s="105"/>
      <c r="Q336" s="35"/>
      <c r="R336" s="39"/>
      <c r="S336" s="22"/>
      <c r="T336" s="20"/>
      <c r="U336" s="20" t="e">
        <f>((F331-((E342*F331+C343+D343)-E342)/E342))*E336</f>
        <v>#VALUE!</v>
      </c>
      <c r="V336" t="e">
        <f>H332*E336</f>
        <v>#VALUE!</v>
      </c>
      <c r="W336" s="3">
        <f>IFERROR(IF(E336=0,0,E336*H331),0)</f>
        <v>0</v>
      </c>
      <c r="X336" s="98">
        <f>IF(E336=0,0,E336*F330)</f>
        <v>0</v>
      </c>
      <c r="Y336" s="98">
        <f t="shared" si="60"/>
        <v>0</v>
      </c>
      <c r="AA336" t="s">
        <v>130</v>
      </c>
      <c r="AB336" t="s">
        <v>125</v>
      </c>
      <c r="AC336"/>
      <c r="AD336" t="s">
        <v>109</v>
      </c>
      <c r="AE336" t="s">
        <v>109</v>
      </c>
      <c r="AF336" t="s">
        <v>117</v>
      </c>
      <c r="AG336" s="95" t="s">
        <v>124</v>
      </c>
      <c r="AH336" s="98" t="str">
        <f>IF(NOT(ISERROR(MATCH("Selvfinansieret",B329,0))),"",IF(NOT(ISERROR(MATCH(B329,{"ABER"},0))),AE336,IF(NOT(ISERROR(MATCH(B329,{"GBER"},0))),AF336,IF(NOT(ISERROR(MATCH(B329,{"FIBER"},0))),AG336,IF(NOT(ISERROR(MATCH(B329,{"Ej statsstøtte"},0))),AD336,"")))))</f>
        <v/>
      </c>
      <c r="AI336" s="96" t="s">
        <v>115</v>
      </c>
    </row>
    <row r="337" spans="1:36" ht="15" customHeight="1">
      <c r="A337" s="3" t="s">
        <v>2</v>
      </c>
      <c r="B337" s="110">
        <f t="shared" si="59"/>
        <v>0</v>
      </c>
      <c r="C337" s="110">
        <f t="shared" si="58"/>
        <v>0</v>
      </c>
      <c r="D337" s="110"/>
      <c r="E337" s="241">
        <v>0</v>
      </c>
      <c r="F337" s="46"/>
      <c r="G337" s="531"/>
      <c r="H337" s="532"/>
      <c r="I337" s="532"/>
      <c r="J337" s="532"/>
      <c r="K337" s="532"/>
      <c r="L337" s="532"/>
      <c r="M337" s="532"/>
      <c r="N337" s="532"/>
      <c r="O337" s="533"/>
      <c r="P337" s="105"/>
      <c r="Q337" s="35"/>
      <c r="R337" s="39"/>
      <c r="S337" s="22"/>
      <c r="T337" s="20"/>
      <c r="U337" s="20" t="e">
        <f>((F331-((E342*F331+C343+D343)-E342)/E342))*E337</f>
        <v>#VALUE!</v>
      </c>
      <c r="V337" t="e">
        <f>H332*E337</f>
        <v>#VALUE!</v>
      </c>
      <c r="W337" s="3">
        <f>IFERROR(IF(E337=0,0,E337*H331),0)</f>
        <v>0</v>
      </c>
      <c r="X337" s="98">
        <f>IF(E337=0,0,E337*F330)</f>
        <v>0</v>
      </c>
      <c r="Y337" s="98">
        <f t="shared" si="60"/>
        <v>0</v>
      </c>
      <c r="AA337" t="s">
        <v>56</v>
      </c>
      <c r="AB337" t="s">
        <v>126</v>
      </c>
      <c r="AC337"/>
      <c r="AD337" t="s">
        <v>110</v>
      </c>
      <c r="AE337" t="s">
        <v>110</v>
      </c>
      <c r="AF337" t="s">
        <v>118</v>
      </c>
      <c r="AG337" s="95" t="s">
        <v>111</v>
      </c>
      <c r="AH337" s="98" t="str">
        <f>IF(NOT(ISERROR(MATCH("Selvfinansieret",B329,0))),"",IF(NOT(ISERROR(MATCH(B329,{"ABER"},0))),AE337,IF(NOT(ISERROR(MATCH(B329,{"GBER"},0))),AF337,IF(NOT(ISERROR(MATCH(B329,{"FIBER"},0))),AG337,IF(NOT(ISERROR(MATCH(B329,{"Ej statsstøtte"},0))),AD337,"")))))</f>
        <v/>
      </c>
      <c r="AI337" s="97" t="s">
        <v>136</v>
      </c>
    </row>
    <row r="338" spans="1:36" ht="15" customHeight="1">
      <c r="A338" s="3" t="s">
        <v>10</v>
      </c>
      <c r="B338" s="110">
        <f t="shared" si="59"/>
        <v>0</v>
      </c>
      <c r="C338" s="110">
        <f t="shared" si="58"/>
        <v>0</v>
      </c>
      <c r="D338" s="110"/>
      <c r="E338" s="241">
        <v>0</v>
      </c>
      <c r="F338" s="46"/>
      <c r="G338" s="531"/>
      <c r="H338" s="532"/>
      <c r="I338" s="532"/>
      <c r="J338" s="532"/>
      <c r="K338" s="532"/>
      <c r="L338" s="532"/>
      <c r="M338" s="532"/>
      <c r="N338" s="532"/>
      <c r="O338" s="533"/>
      <c r="P338" s="104"/>
      <c r="Q338" s="35"/>
      <c r="R338" s="39"/>
      <c r="S338" s="22"/>
      <c r="T338" s="20"/>
      <c r="U338" s="20" t="e">
        <f>((F331-((E342*F331+C343+D343)-E342)/E342))*E338</f>
        <v>#VALUE!</v>
      </c>
      <c r="V338" t="e">
        <f>H332*E338</f>
        <v>#VALUE!</v>
      </c>
      <c r="W338" s="3">
        <f>IFERROR(IF(E338=0,0,E338*H331),0)</f>
        <v>0</v>
      </c>
      <c r="X338" s="98">
        <f>IF(E338=0,0,E338*F330)</f>
        <v>0</v>
      </c>
      <c r="Y338" s="98">
        <f t="shared" si="60"/>
        <v>0</v>
      </c>
      <c r="Z338" s="98"/>
      <c r="AA338" t="s">
        <v>131</v>
      </c>
      <c r="AB338"/>
      <c r="AC338"/>
      <c r="AD338" t="s">
        <v>111</v>
      </c>
      <c r="AE338" t="s">
        <v>111</v>
      </c>
      <c r="AF338" t="s">
        <v>119</v>
      </c>
      <c r="AG338" s="137" t="s">
        <v>137</v>
      </c>
      <c r="AH338" s="98" t="str">
        <f>IF(NOT(ISERROR(MATCH("Selvfinansieret",B329,0))),"",IF(NOT(ISERROR(MATCH(B329,{"ABER"},0))),AE338,IF(NOT(ISERROR(MATCH(B329,{"GBER"},0))),AF338,IF(NOT(ISERROR(MATCH(B329,{"FIBER"},0))),AG338,IF(NOT(ISERROR(MATCH(B329,{"Ej statsstøtte"},0))),AD338,"")))))</f>
        <v/>
      </c>
      <c r="AI338" s="97" t="s">
        <v>116</v>
      </c>
    </row>
    <row r="339" spans="1:36" ht="15.75" customHeight="1" thickBot="1">
      <c r="A339" s="6" t="s">
        <v>68</v>
      </c>
      <c r="B339" s="110">
        <f t="shared" si="59"/>
        <v>0</v>
      </c>
      <c r="C339" s="110">
        <f t="shared" si="58"/>
        <v>0</v>
      </c>
      <c r="D339" s="110"/>
      <c r="E339" s="242">
        <v>0</v>
      </c>
      <c r="F339" s="46"/>
      <c r="G339" s="531"/>
      <c r="H339" s="532"/>
      <c r="I339" s="532"/>
      <c r="J339" s="532"/>
      <c r="K339" s="532"/>
      <c r="L339" s="532"/>
      <c r="M339" s="532"/>
      <c r="N339" s="532"/>
      <c r="O339" s="533"/>
      <c r="P339" s="104"/>
      <c r="Q339" s="35"/>
      <c r="R339" s="39"/>
      <c r="S339" s="22"/>
      <c r="T339" s="20"/>
      <c r="U339" s="20" t="e">
        <f>((F331-((E342*F331+C343+D343)-E342)/E342))*E339</f>
        <v>#VALUE!</v>
      </c>
      <c r="V339" t="e">
        <f>H332*E339</f>
        <v>#VALUE!</v>
      </c>
      <c r="W339" s="3">
        <f>IFERROR(IF(E339=0,0,E339*H331),0)</f>
        <v>0</v>
      </c>
      <c r="X339" s="98">
        <f>IF(E339=0,0,E339*F330)</f>
        <v>0</v>
      </c>
      <c r="Y339" s="98">
        <f t="shared" si="60"/>
        <v>0</v>
      </c>
      <c r="Z339" s="98"/>
      <c r="AA339" t="s">
        <v>72</v>
      </c>
      <c r="AB339"/>
      <c r="AC339"/>
      <c r="AD339" t="s">
        <v>112</v>
      </c>
      <c r="AE339" t="s">
        <v>112</v>
      </c>
      <c r="AF339" t="s">
        <v>120</v>
      </c>
      <c r="AG339" s="41" t="str">
        <f>""</f>
        <v/>
      </c>
      <c r="AH339" s="98" t="str">
        <f>IF(NOT(ISERROR(MATCH("Selvfinansieret",B329,0))),"",IF(NOT(ISERROR(MATCH(B329,{"ABER"},0))),AE339,IF(NOT(ISERROR(MATCH(B329,{"GBER"},0))),AF339,IF(NOT(ISERROR(MATCH(B329,{"FIBER"},0))),AG339,IF(NOT(ISERROR(MATCH(B329,{"Ej statsstøtte"},0))),AD339,"")))))</f>
        <v/>
      </c>
      <c r="AI339" s="40" t="s">
        <v>85</v>
      </c>
    </row>
    <row r="340" spans="1:36" ht="15" customHeight="1">
      <c r="A340" s="49" t="s">
        <v>21</v>
      </c>
      <c r="B340" s="114">
        <f>SUM(B333+B334+B335+B336-B337-B338+B339)</f>
        <v>0</v>
      </c>
      <c r="C340" s="111">
        <f>SUM(C333+C334+C335+C336-C337-C338+C339)</f>
        <v>0</v>
      </c>
      <c r="D340" s="111"/>
      <c r="E340" s="245">
        <f>SUM(B340:C340)</f>
        <v>0</v>
      </c>
      <c r="F340" s="48"/>
      <c r="G340" s="531"/>
      <c r="H340" s="532"/>
      <c r="I340" s="532"/>
      <c r="J340" s="532"/>
      <c r="K340" s="532"/>
      <c r="L340" s="532"/>
      <c r="M340" s="532"/>
      <c r="N340" s="532"/>
      <c r="O340" s="533"/>
      <c r="P340" s="23"/>
      <c r="R340"/>
      <c r="S340"/>
      <c r="T340"/>
      <c r="U340" s="20" t="e">
        <f>((F331-((E342*F331+C343+D343)-E342)/E342))*E340</f>
        <v>#VALUE!</v>
      </c>
      <c r="V340" t="e">
        <f>H332*E340</f>
        <v>#VALUE!</v>
      </c>
      <c r="W340" s="3">
        <f>IFERROR(IF(E340=0,0,E340*H331),0)</f>
        <v>0</v>
      </c>
      <c r="X340" s="98">
        <f>IF(E340=0,0,E340*F330)</f>
        <v>0</v>
      </c>
      <c r="Y340" s="98">
        <f t="shared" si="60"/>
        <v>0</v>
      </c>
      <c r="Z340" s="98"/>
      <c r="AA340" t="s">
        <v>146</v>
      </c>
      <c r="AB340"/>
      <c r="AC340"/>
      <c r="AD340" t="s">
        <v>122</v>
      </c>
      <c r="AE340" t="s">
        <v>113</v>
      </c>
      <c r="AF340" t="s">
        <v>121</v>
      </c>
      <c r="AG340" s="41" t="str">
        <f>""</f>
        <v/>
      </c>
      <c r="AH340" s="98" t="str">
        <f>IF(NOT(ISERROR(MATCH("Selvfinansieret",B329,0))),"",IF(NOT(ISERROR(MATCH(B329,{"ABER"},0))),AE340,IF(NOT(ISERROR(MATCH(B329,{"GBER"},0))),AF340,IF(NOT(ISERROR(MATCH(B329,{"FIBER"},0))),AG340,IF(NOT(ISERROR(MATCH(B329,{"Ej statsstøtte"},0))),AD340,"")))))</f>
        <v/>
      </c>
      <c r="AI340" s="40" t="s">
        <v>86</v>
      </c>
    </row>
    <row r="341" spans="1:36" ht="15.75" customHeight="1" thickBot="1">
      <c r="A341" s="13" t="s">
        <v>1</v>
      </c>
      <c r="B341" s="112">
        <f>IFERROR(IF(E341=0,0,Y341),0)</f>
        <v>0</v>
      </c>
      <c r="C341" s="110">
        <f>IFERROR(E341-B341,0)</f>
        <v>0</v>
      </c>
      <c r="D341" s="110"/>
      <c r="E341" s="242">
        <v>0</v>
      </c>
      <c r="F341" s="47"/>
      <c r="G341" s="531"/>
      <c r="H341" s="532"/>
      <c r="I341" s="532"/>
      <c r="J341" s="532"/>
      <c r="K341" s="532"/>
      <c r="L341" s="532"/>
      <c r="M341" s="532"/>
      <c r="N341" s="532"/>
      <c r="O341" s="533"/>
      <c r="P341" s="104"/>
      <c r="R341"/>
      <c r="S341"/>
      <c r="T341"/>
      <c r="U341" s="20" t="e">
        <f>((F331-((E342*F331+C343+D343)-E342)/E342))*E341</f>
        <v>#VALUE!</v>
      </c>
      <c r="V341" t="e">
        <f>H332*E341</f>
        <v>#VALUE!</v>
      </c>
      <c r="W341" s="3">
        <f>IFERROR(IF(E341=0,0,E341*H331),0)</f>
        <v>0</v>
      </c>
      <c r="X341" s="98">
        <f>IF(E341=0,0,E341*F330)</f>
        <v>0</v>
      </c>
      <c r="Y341" s="98">
        <f t="shared" si="60"/>
        <v>0</v>
      </c>
      <c r="Z341" s="98"/>
      <c r="AA341" s="19"/>
      <c r="AB341" s="20"/>
      <c r="AC341"/>
      <c r="AD341" t="s">
        <v>113</v>
      </c>
      <c r="AE341" t="s">
        <v>114</v>
      </c>
      <c r="AF341" t="s">
        <v>122</v>
      </c>
      <c r="AG341" s="41" t="str">
        <f>""</f>
        <v/>
      </c>
      <c r="AH341" s="98" t="str">
        <f>IF(NOT(ISERROR(MATCH("Selvfinansieret",B329,0))),"",IF(NOT(ISERROR(MATCH(B329,{"ABER"},0))),AE341,IF(NOT(ISERROR(MATCH(B329,{"GBER"},0))),AF341,IF(NOT(ISERROR(MATCH(B329,{"FIBER"},0))),AG341,IF(NOT(ISERROR(MATCH(B329,{"Ej statsstøtte"},0))),AD341,"")))))</f>
        <v/>
      </c>
      <c r="AI341" s="40" t="s">
        <v>87</v>
      </c>
    </row>
    <row r="342" spans="1:36" ht="15.75" customHeight="1" thickBot="1">
      <c r="A342" s="81" t="s">
        <v>0</v>
      </c>
      <c r="B342" s="143">
        <f>IF(B340+B341&lt;=0,0,B340+B341)</f>
        <v>0</v>
      </c>
      <c r="C342" s="143">
        <f>IF(C340+C341-C343&lt;=0,0,C340+C341-C343)</f>
        <v>0</v>
      </c>
      <c r="D342" s="159"/>
      <c r="E342" s="246">
        <f>SUM(E333+E334+E335+E336-E337-E338+E339)+E341</f>
        <v>0</v>
      </c>
      <c r="F342" s="222"/>
      <c r="G342" s="534"/>
      <c r="H342" s="535"/>
      <c r="I342" s="535"/>
      <c r="J342" s="535"/>
      <c r="K342" s="535"/>
      <c r="L342" s="535"/>
      <c r="M342" s="535"/>
      <c r="N342" s="535"/>
      <c r="O342" s="536"/>
      <c r="P342" s="23"/>
      <c r="R342"/>
      <c r="S342"/>
      <c r="T342"/>
      <c r="U342" s="20" t="e">
        <f>((F331-((E342*F331+C343+D343)-E342)/E342))*E342</f>
        <v>#VALUE!</v>
      </c>
      <c r="V342" t="e">
        <f>H332*E342</f>
        <v>#VALUE!</v>
      </c>
      <c r="W342" s="3">
        <f>IFERROR(IF(E342=0,0,E342*H331),0)</f>
        <v>0</v>
      </c>
      <c r="Y342" s="98">
        <f t="shared" ref="Y342" si="61">IF(NOT(ISERROR(MATCH("Selvfinansieret",B$329,0))),0,IF(OR(NOT(ISERROR(MATCH("Ej statsstøtte",B$329,0))),NOT(ISERROR(MATCH(B$329,AI$339:AI$341,0)))),E342,IF(AND(D352=0,C352=0),X342,IF(AND(D352&gt;0,C352=0),V342,IF(AND(D352&gt;0,C352&gt;0,V342=0),0,IF(AND(W342&lt;&gt;0,W342&lt;V342),W342,V342))))))</f>
        <v>0</v>
      </c>
      <c r="Z342" s="98"/>
      <c r="AA342" s="96"/>
      <c r="AB342" s="96"/>
      <c r="AC342"/>
      <c r="AD342" t="s">
        <v>114</v>
      </c>
      <c r="AE342" s="41" t="str">
        <f>""</f>
        <v/>
      </c>
      <c r="AF342" t="s">
        <v>111</v>
      </c>
      <c r="AG342" s="41" t="str">
        <f>""</f>
        <v/>
      </c>
      <c r="AH342" s="98" t="str">
        <f>IF(NOT(ISERROR(MATCH("Selvfinansieret",B329,0))),"",IF(NOT(ISERROR(MATCH(B329,{"ABER"},0))),AE342,IF(NOT(ISERROR(MATCH(B329,{"GBER"},0))),AF342,IF(NOT(ISERROR(MATCH(B329,{"FIBER"},0))),AG342,IF(NOT(ISERROR(MATCH(B329,{"Ej statsstøtte"},0))),AD342,"")))))</f>
        <v/>
      </c>
      <c r="AI342" s="20" t="s">
        <v>135</v>
      </c>
    </row>
    <row r="343" spans="1:36" s="4" customFormat="1">
      <c r="A343" s="83" t="s">
        <v>101</v>
      </c>
      <c r="B343" s="142">
        <f>B342</f>
        <v>0</v>
      </c>
      <c r="C343" s="163"/>
      <c r="D343" s="161"/>
      <c r="E343" s="247">
        <f>SUM(B333+B334+B335+B336-B337-B338+B339)</f>
        <v>0</v>
      </c>
      <c r="F343" s="101"/>
      <c r="G343" s="80"/>
      <c r="H343" s="80"/>
      <c r="I343" s="80"/>
      <c r="J343" s="80"/>
      <c r="K343" s="80"/>
      <c r="L343" s="80"/>
      <c r="M343" s="80"/>
      <c r="N343" s="80"/>
      <c r="O343" s="80"/>
      <c r="P343" s="23"/>
      <c r="Q343"/>
      <c r="R343"/>
      <c r="S343"/>
      <c r="T343"/>
      <c r="U343"/>
      <c r="V343"/>
      <c r="W343"/>
      <c r="X343"/>
      <c r="Y343" s="98"/>
      <c r="Z343" s="98"/>
      <c r="AA343" s="35"/>
      <c r="AB343" s="97"/>
      <c r="AC343" s="20"/>
      <c r="AD343" t="s">
        <v>124</v>
      </c>
      <c r="AE343" s="3" t="str">
        <f>""</f>
        <v/>
      </c>
      <c r="AF343" s="41" t="s">
        <v>123</v>
      </c>
      <c r="AG343" s="41" t="str">
        <f>""</f>
        <v/>
      </c>
      <c r="AH343" s="98" t="str">
        <f>IF(NOT(ISERROR(MATCH("Selvfinansieret",B329,0))),"",IF(NOT(ISERROR(MATCH(B329,{"ABER"},0))),AE343,IF(NOT(ISERROR(MATCH(B329,{"GBER"},0))),AF343,IF(NOT(ISERROR(MATCH(B329,{"FIBER"},0))),AG343,IF(NOT(ISERROR(MATCH(B329,{"Ej statsstøtte"},0))),AD343,"")))))</f>
        <v/>
      </c>
      <c r="AI343" t="s">
        <v>149</v>
      </c>
      <c r="AJ343" s="3"/>
    </row>
    <row r="344" spans="1:36" s="4" customFormat="1">
      <c r="A344" s="122"/>
      <c r="B344" s="123"/>
      <c r="C344" s="123"/>
      <c r="D344" s="123"/>
      <c r="E344" s="248"/>
      <c r="F344" s="79"/>
      <c r="G344" s="80"/>
      <c r="H344" s="80"/>
      <c r="I344" s="80"/>
      <c r="J344" s="80"/>
      <c r="K344" s="80"/>
      <c r="L344" s="80"/>
      <c r="M344" s="80"/>
      <c r="N344" s="80"/>
      <c r="O344" s="80"/>
      <c r="P344" s="23"/>
      <c r="Q344"/>
      <c r="R344"/>
      <c r="S344"/>
      <c r="T344"/>
      <c r="U344"/>
      <c r="V344"/>
      <c r="W344"/>
      <c r="X344"/>
      <c r="Y344" s="98"/>
      <c r="Z344" s="98"/>
      <c r="AA344" s="98"/>
      <c r="AD344" t="s">
        <v>137</v>
      </c>
      <c r="AE344" s="4" t="str">
        <f>""</f>
        <v/>
      </c>
      <c r="AF344" s="4" t="str">
        <f>""</f>
        <v/>
      </c>
      <c r="AG344" s="41" t="str">
        <f>""</f>
        <v/>
      </c>
      <c r="AH344" s="98" t="str">
        <f>IF(NOT(ISERROR(MATCH("Selvfinansieret",B329,0))),"",IF(NOT(ISERROR(MATCH(B329,{"ABER"},0))),AE344,IF(NOT(ISERROR(MATCH(B329,{"GBER"},0))),AF344,IF(NOT(ISERROR(MATCH(B329,{"FIBER"},0))),AG344,IF(NOT(ISERROR(MATCH(B329,{"Ej statsstøtte"},0))),AD344,"")))))</f>
        <v/>
      </c>
    </row>
    <row r="345" spans="1:36" s="4" customFormat="1">
      <c r="A345" s="77"/>
      <c r="B345" s="78"/>
      <c r="C345" s="78"/>
      <c r="D345" s="78"/>
      <c r="E345" s="249" t="s">
        <v>133</v>
      </c>
      <c r="F345" s="107" t="str">
        <f>F330</f>
        <v/>
      </c>
      <c r="G345" s="79"/>
      <c r="H345" s="80"/>
      <c r="I345" s="80"/>
      <c r="J345" s="80"/>
      <c r="K345" s="80"/>
      <c r="L345" s="80"/>
      <c r="M345" s="80"/>
      <c r="N345" s="80"/>
      <c r="O345" s="80"/>
      <c r="P345" s="80"/>
      <c r="Q345" s="23"/>
      <c r="R345"/>
      <c r="S345"/>
      <c r="T345"/>
      <c r="U345"/>
      <c r="V345"/>
      <c r="W345"/>
      <c r="X345"/>
      <c r="Y345"/>
      <c r="Z345" s="98"/>
      <c r="AA345" s="3"/>
      <c r="AB345" s="3"/>
      <c r="AC345" s="3"/>
    </row>
    <row r="346" spans="1:36" s="4" customFormat="1" ht="28">
      <c r="A346" s="77"/>
      <c r="B346" s="78"/>
      <c r="C346" s="78"/>
      <c r="D346" s="78"/>
      <c r="E346" s="250" t="s">
        <v>152</v>
      </c>
      <c r="F346" s="107" t="str">
        <f>IFERROR(B342/E342,"")</f>
        <v/>
      </c>
      <c r="G346" s="79"/>
      <c r="H346" s="80"/>
      <c r="I346" s="80"/>
      <c r="J346" s="80"/>
      <c r="K346" s="80"/>
      <c r="L346" s="80"/>
      <c r="M346" s="80"/>
      <c r="N346" s="80"/>
      <c r="O346" s="80"/>
      <c r="P346" s="80"/>
      <c r="Q346" s="23"/>
      <c r="R346"/>
      <c r="S346"/>
      <c r="T346"/>
      <c r="U346"/>
      <c r="V346"/>
      <c r="W346"/>
      <c r="X346"/>
      <c r="Y346"/>
      <c r="Z346" s="98"/>
      <c r="AA346" s="3"/>
      <c r="AB346" s="3"/>
      <c r="AC346" s="3"/>
    </row>
    <row r="347" spans="1:36">
      <c r="A347" s="14"/>
      <c r="B347" s="15"/>
      <c r="C347" s="15"/>
      <c r="D347" s="15"/>
      <c r="E347" s="251" t="s">
        <v>57</v>
      </c>
      <c r="F347" s="50">
        <f>IF(NOT(ISERROR(MATCH("Ej statsstøtte",B329,0))),0,IFERROR(E341/E340,0))</f>
        <v>0</v>
      </c>
      <c r="G347" s="138"/>
      <c r="H347" s="2"/>
      <c r="I347" s="2"/>
      <c r="J347" s="2"/>
      <c r="K347" s="2"/>
      <c r="L347" s="2"/>
      <c r="M347" s="2"/>
      <c r="N347" s="2"/>
      <c r="O347" s="2"/>
      <c r="P347" s="2"/>
      <c r="R347"/>
      <c r="S347"/>
      <c r="T347"/>
      <c r="U347"/>
      <c r="W347"/>
      <c r="Y347"/>
    </row>
    <row r="348" spans="1:36" ht="14.5">
      <c r="A348" s="31" t="s">
        <v>64</v>
      </c>
      <c r="B348" s="32">
        <f>IFERROR(E342/$E$15,0)</f>
        <v>0</v>
      </c>
      <c r="C348" s="15"/>
      <c r="D348" s="15"/>
      <c r="E348" s="252" t="s">
        <v>58</v>
      </c>
      <c r="F348" s="50">
        <f>IFERROR(E341/E333,0)</f>
        <v>0</v>
      </c>
      <c r="H348" s="2"/>
      <c r="I348" s="2"/>
      <c r="J348" s="2"/>
      <c r="K348" s="2"/>
      <c r="L348" s="2"/>
      <c r="M348" s="2"/>
      <c r="N348" s="2"/>
      <c r="O348" s="2"/>
      <c r="P348" s="2"/>
      <c r="R348"/>
      <c r="S348"/>
      <c r="T348"/>
      <c r="U348"/>
      <c r="W348"/>
      <c r="Y348"/>
    </row>
    <row r="349" spans="1:36" ht="14.5">
      <c r="A349" s="30"/>
      <c r="B349" s="33"/>
      <c r="E349" s="252"/>
      <c r="H349" s="2"/>
      <c r="I349" s="2"/>
      <c r="J349" s="2"/>
      <c r="K349" s="2"/>
      <c r="L349" s="2"/>
      <c r="M349" s="2"/>
      <c r="N349" s="2"/>
      <c r="O349" s="2"/>
      <c r="P349" s="2"/>
      <c r="R349"/>
      <c r="S349"/>
      <c r="T349"/>
      <c r="U349"/>
      <c r="W349"/>
      <c r="Y349"/>
      <c r="AD349"/>
    </row>
    <row r="350" spans="1:36" ht="14.5">
      <c r="A350" s="9" t="s">
        <v>24</v>
      </c>
      <c r="B350" s="1"/>
      <c r="C350" s="119" t="s">
        <v>50</v>
      </c>
      <c r="D350" s="119"/>
      <c r="E350" s="253" t="s">
        <v>27</v>
      </c>
      <c r="F350" s="117"/>
      <c r="G350" s="98"/>
      <c r="H350" s="118"/>
      <c r="I350" s="120"/>
      <c r="J350" s="98"/>
      <c r="K350" s="98"/>
      <c r="L350" s="98"/>
      <c r="M350" s="98"/>
      <c r="R350" s="27"/>
      <c r="S350" s="36"/>
      <c r="T350" s="97"/>
      <c r="W350" s="3"/>
      <c r="X350" s="40"/>
      <c r="AA350" s="98" t="str">
        <f>IF(NOT(ISERROR(MATCH("Selvfinansieret",B351,0))),"",IF(NOT(ISERROR(MATCH(B351,{"ABER"},0))),IF(X350=0,"",X350),IF(NOT(ISERROR(MATCH(B351,{"GEBER"},0))),IF(AG365=0,"",AG365),IF(NOT(ISERROR(MATCH(B351,{"FIBER"},0))),IF(Z350=0,"",Z350),""))))</f>
        <v/>
      </c>
      <c r="AF350" s="98"/>
    </row>
    <row r="351" spans="1:36" ht="14.5">
      <c r="A351" s="9" t="s">
        <v>144</v>
      </c>
      <c r="B351" s="11"/>
      <c r="C351" s="119"/>
      <c r="D351" s="119"/>
      <c r="E351" s="253" t="s">
        <v>127</v>
      </c>
      <c r="F351" s="11" t="str">
        <f>IF(ISBLANK($F$19),"Projektform skal vælges ved hovedansøger",$F$19)</f>
        <v>Projektform skal vælges ved hovedansøger</v>
      </c>
      <c r="G351" s="98"/>
      <c r="H351" s="118"/>
      <c r="I351" s="120"/>
      <c r="J351" s="98"/>
      <c r="K351" s="98"/>
      <c r="L351" s="98"/>
      <c r="M351" s="98"/>
      <c r="R351" s="27"/>
      <c r="S351" s="36"/>
      <c r="T351" s="40"/>
      <c r="W351" s="3"/>
      <c r="X351" s="40"/>
      <c r="Y351" s="41"/>
      <c r="AA351" s="98"/>
      <c r="AF351" s="98"/>
    </row>
    <row r="352" spans="1:36" ht="29">
      <c r="A352" s="10" t="s">
        <v>25</v>
      </c>
      <c r="B352" s="11"/>
      <c r="C352" s="10"/>
      <c r="D352" s="10"/>
      <c r="E352" s="254" t="s">
        <v>26</v>
      </c>
      <c r="F352" s="129" t="str">
        <f>IFERROR(IF(NOT(ISERROR(MATCH(B351,{"ABER"},0))),INDEX(ABER_Tilskudsprocent_liste[#All],MATCH(B352,ABER_Tilskudsprocent_liste[[#All],[Typer af projekter og aktiviteter/ virksomhedsstørrelse]],0),MATCH(AA354,ABER_Tilskudsprocent_liste[#Headers],0)),IF(NOT(ISERROR(MATCH(B351,{"GBER"},0))),INDEX(GEBER_Tilskudsprocent_liste[#All],MATCH(B352,GEBER_Tilskudsprocent_liste[[#All],[Typer af projekter og aktiviteter/ virksomhedsstørrelse]],0),MATCH(AA354,GEBER_Tilskudsprocent_liste[#Headers],0)),IF(NOT(ISERROR(MATCH(B351,{"FIBER"},0))),INDEX(FIBER_Tilskudsprocent_liste[#All],MATCH(B352,FIBER_Tilskudsprocent_liste[[#All],[Typer af projekter og aktiviteter/ virksomhedsstørrelse]],0),MATCH(AA354,FIBER_Tilskudsprocent_liste[#Headers],0)),""))),"")</f>
        <v/>
      </c>
      <c r="G352" s="128" t="s">
        <v>150</v>
      </c>
      <c r="H352" s="144" t="s">
        <v>155</v>
      </c>
      <c r="I352" s="145"/>
      <c r="J352" s="146" t="s">
        <v>158</v>
      </c>
      <c r="K352" s="146"/>
      <c r="L352" s="98"/>
      <c r="M352" s="98"/>
      <c r="R352" s="28"/>
      <c r="S352" s="37"/>
      <c r="T352" s="40"/>
      <c r="W352" s="3"/>
      <c r="X352" s="100"/>
      <c r="AB352" s="40"/>
      <c r="AF352" s="98"/>
    </row>
    <row r="353" spans="1:36" ht="14.5">
      <c r="A353" s="9"/>
      <c r="B353" s="10"/>
      <c r="C353" s="10"/>
      <c r="D353" s="10"/>
      <c r="E353" s="254"/>
      <c r="F353" s="150" t="str">
        <f>IFERROR(IF(NOT(ISERROR(MATCH(B351,{"ABER"},0))),INDEX(ABER_Tilskudsprocent_liste[#All],MATCH(B352,ABER_Tilskudsprocent_liste[[#All],[Typer af projekter og aktiviteter/ virksomhedsstørrelse]],0),MATCH(AA354,ABER_Tilskudsprocent_liste[#Headers],0)),IF(NOT(ISERROR(MATCH(B351,{"GBER"},0))),INDEX(GEBER_Tilskudsprocent_liste[#All],MATCH(B352,GEBER_Tilskudsprocent_liste[[#All],[Typer af projekter og aktiviteter/ virksomhedsstørrelse]],0),MATCH(AA354,GEBER_Tilskudsprocent_liste[#Headers],0)),IF(NOT(ISERROR(MATCH(B351,{"FIBER"},0))),INDEX(FIBER_Tilskudsprocent_liste[#All],MATCH(B352,FIBER_Tilskudsprocent_liste[[#All],[Typer af projekter og aktiviteter/ virksomhedsstørrelse]],0),MATCH(AA354,FIBER_Tilskudsprocent_liste[#Headers],0)),""))),"")</f>
        <v/>
      </c>
      <c r="G353" s="147"/>
      <c r="H353" s="146" t="str">
        <f>IFERROR(IF(E364*(1-F353)-C365&lt;0,F353-((E364*F353+C365)-E364)/E364,""),"")</f>
        <v/>
      </c>
      <c r="I353" s="146" t="str">
        <f>IFERROR(IF(D365&lt;&gt;0,IF(D365=E364,0,IF(C365&gt;0,(F353-D365/E364)-H353,"HA")),IF(E364*(1-F353)-C365&lt;0,((F353-((E364*F353+C365+D365)-E364)/E364)),"")),"")</f>
        <v/>
      </c>
      <c r="J353" s="148" t="e">
        <f>I353-H354</f>
        <v>#VALUE!</v>
      </c>
      <c r="K353" s="146"/>
      <c r="L353" s="98"/>
      <c r="M353" s="98"/>
      <c r="R353" s="28"/>
      <c r="S353" s="37"/>
      <c r="T353" s="40"/>
      <c r="U353" s="20" t="s">
        <v>157</v>
      </c>
      <c r="V353" t="s">
        <v>156</v>
      </c>
      <c r="W353" s="98" t="s">
        <v>154</v>
      </c>
      <c r="X353" s="98" t="s">
        <v>153</v>
      </c>
      <c r="Y353" s="98" t="s">
        <v>132</v>
      </c>
      <c r="AA353" s="21" t="s">
        <v>129</v>
      </c>
      <c r="AB353" s="25" t="s">
        <v>127</v>
      </c>
      <c r="AC353"/>
    </row>
    <row r="354" spans="1:36" ht="14.5" thickBot="1">
      <c r="A354" s="17"/>
      <c r="B354" s="7" t="s">
        <v>70</v>
      </c>
      <c r="C354" s="7" t="s">
        <v>145</v>
      </c>
      <c r="D354" s="7" t="s">
        <v>151</v>
      </c>
      <c r="E354" s="255" t="s">
        <v>0</v>
      </c>
      <c r="F354" s="8" t="s">
        <v>9</v>
      </c>
      <c r="G354" s="121"/>
      <c r="H354" s="149" t="e">
        <f>(F353-D365/E364)</f>
        <v>#VALUE!</v>
      </c>
      <c r="I354" s="147"/>
      <c r="J354" s="121"/>
      <c r="K354" s="147"/>
      <c r="L354" s="121"/>
      <c r="M354" s="121"/>
      <c r="N354" s="2"/>
      <c r="O354" s="2"/>
      <c r="P354" s="103"/>
      <c r="Q354" s="21"/>
      <c r="R354" s="38"/>
      <c r="S354" s="20"/>
      <c r="T354" s="20"/>
      <c r="U354"/>
      <c r="V354" s="3"/>
      <c r="W354" s="98"/>
      <c r="X354" s="98"/>
      <c r="Z354" s="40"/>
      <c r="AA354" s="19" t="str">
        <f>CONCATENATE(F350," - ",AB354)</f>
        <v xml:space="preserve"> - Projektform skal vælges ved hovedansøger</v>
      </c>
      <c r="AB354" t="str">
        <f>F351</f>
        <v>Projektform skal vælges ved hovedansøger</v>
      </c>
      <c r="AC354"/>
    </row>
    <row r="355" spans="1:36" ht="15" customHeight="1">
      <c r="A355" s="3" t="s">
        <v>67</v>
      </c>
      <c r="B355" s="110">
        <f>IFERROR(IF(E355=0,0,Y355),0)</f>
        <v>0</v>
      </c>
      <c r="C355" s="110">
        <f t="shared" ref="C355:C361" si="62">IFERROR(E355-B355,0)</f>
        <v>0</v>
      </c>
      <c r="D355" s="110"/>
      <c r="E355" s="241">
        <v>0</v>
      </c>
      <c r="F355" s="12"/>
      <c r="G355" s="528" t="s">
        <v>192</v>
      </c>
      <c r="H355" s="529"/>
      <c r="I355" s="529"/>
      <c r="J355" s="529"/>
      <c r="K355" s="529"/>
      <c r="L355" s="529"/>
      <c r="M355" s="529"/>
      <c r="N355" s="529"/>
      <c r="O355" s="530"/>
      <c r="P355" s="104"/>
      <c r="Q355" s="24"/>
      <c r="R355" s="35"/>
      <c r="S355" s="20"/>
      <c r="T355" s="20"/>
      <c r="U355" s="20" t="e">
        <f>((F353-((E364*F353+C365)-E364)/E364))*E355</f>
        <v>#VALUE!</v>
      </c>
      <c r="V355" t="e">
        <f>H354*E355</f>
        <v>#VALUE!</v>
      </c>
      <c r="W355" s="3">
        <f>IFERROR(IF(E355=0,0,E355*H353),0)</f>
        <v>0</v>
      </c>
      <c r="X355" s="98">
        <f>IF(E355=0,0,E355*F352)</f>
        <v>0</v>
      </c>
      <c r="Y355" s="98">
        <f>IF(NOT(ISERROR(MATCH("Selvfinansieret",B$351,0))),0,IF(OR(NOT(ISERROR(MATCH("Ej statsstøtte",B$351,0))),NOT(ISERROR(MATCH(B$351,AI$361:AI$363,0)))),E355,IF(AND(D$365=0,C$365=0),X355,IF(AND(D$365&gt;0,C$365=0),V355,IF(AND(D$365&gt;0,C$365&gt;0,V355=0),0,IF(AND(W355&lt;&gt;0,W355&lt;V355),W355,V355))))))</f>
        <v>0</v>
      </c>
      <c r="AA355" s="19"/>
      <c r="AB355" s="20"/>
      <c r="AC355"/>
      <c r="AE355" s="537" t="s">
        <v>128</v>
      </c>
      <c r="AF355" s="537"/>
      <c r="AG355" s="537"/>
    </row>
    <row r="356" spans="1:36" ht="15" customHeight="1">
      <c r="A356" s="3" t="s">
        <v>3</v>
      </c>
      <c r="B356" s="110">
        <f t="shared" ref="B356:B361" si="63">IFERROR(IF(E356=0,0,Y356),0)</f>
        <v>0</v>
      </c>
      <c r="C356" s="110">
        <f t="shared" si="62"/>
        <v>0</v>
      </c>
      <c r="D356" s="110"/>
      <c r="E356" s="241">
        <v>0</v>
      </c>
      <c r="F356" s="46"/>
      <c r="G356" s="531"/>
      <c r="H356" s="532"/>
      <c r="I356" s="532"/>
      <c r="J356" s="532"/>
      <c r="K356" s="532"/>
      <c r="L356" s="532"/>
      <c r="M356" s="532"/>
      <c r="N356" s="532"/>
      <c r="O356" s="533"/>
      <c r="P356" s="104"/>
      <c r="Q356" s="35"/>
      <c r="R356" s="39"/>
      <c r="S356" s="22"/>
      <c r="T356" s="20"/>
      <c r="U356" s="20" t="e">
        <f>((F353-((E364*F353+C365+D365)-E364)/E364))*E356</f>
        <v>#VALUE!</v>
      </c>
      <c r="V356" t="e">
        <f>H354*E356</f>
        <v>#VALUE!</v>
      </c>
      <c r="W356" s="3">
        <f>IFERROR(IF(E356=0,0,E356*H353),0)</f>
        <v>0</v>
      </c>
      <c r="X356" s="98">
        <f>IF(E356=0,0,E356*F352)</f>
        <v>0</v>
      </c>
      <c r="Y356" s="98">
        <f t="shared" ref="Y356:Y363" si="64">IF(NOT(ISERROR(MATCH("Selvfinansieret",B$351,0))),0,IF(OR(NOT(ISERROR(MATCH("Ej statsstøtte",B$351,0))),NOT(ISERROR(MATCH(B$351,AI$361:AI$363,0)))),E356,IF(AND(D$365=0,C$365=0),X356,IF(AND(D$365&gt;0,C$365=0),V356,IF(AND(D$365&gt;0,C$365&gt;0,V356=0),0,IF(AND(W356&lt;&gt;0,W356&lt;V356),W356,V356))))))</f>
        <v>0</v>
      </c>
      <c r="AA356" s="19"/>
      <c r="AB356" s="20"/>
      <c r="AC356"/>
    </row>
    <row r="357" spans="1:36" ht="15" customHeight="1">
      <c r="A357" s="3" t="s">
        <v>69</v>
      </c>
      <c r="B357" s="110">
        <f t="shared" si="63"/>
        <v>0</v>
      </c>
      <c r="C357" s="110">
        <f t="shared" si="62"/>
        <v>0</v>
      </c>
      <c r="D357" s="110"/>
      <c r="E357" s="241">
        <v>0</v>
      </c>
      <c r="F357" s="46"/>
      <c r="G357" s="531"/>
      <c r="H357" s="532"/>
      <c r="I357" s="532"/>
      <c r="J357" s="532"/>
      <c r="K357" s="532"/>
      <c r="L357" s="532"/>
      <c r="M357" s="532"/>
      <c r="N357" s="532"/>
      <c r="O357" s="533"/>
      <c r="P357" s="104"/>
      <c r="Q357" s="35"/>
      <c r="R357" s="39"/>
      <c r="S357" s="22"/>
      <c r="T357" s="20"/>
      <c r="U357" s="20" t="e">
        <f>((F353-((E364*F353+C365+D365)-E364)/E364))*E357</f>
        <v>#VALUE!</v>
      </c>
      <c r="V357" t="e">
        <f>H354*E357</f>
        <v>#VALUE!</v>
      </c>
      <c r="W357" s="3">
        <f>IFERROR(IF(E357=0,0,E357*H353),0)</f>
        <v>0</v>
      </c>
      <c r="X357" s="98">
        <f>IF(E357=0,0,E357*F352)</f>
        <v>0</v>
      </c>
      <c r="Y357" s="98">
        <f t="shared" si="64"/>
        <v>0</v>
      </c>
      <c r="AA357" s="19"/>
      <c r="AB357" s="20"/>
      <c r="AC357"/>
      <c r="AD357" s="29" t="s">
        <v>147</v>
      </c>
      <c r="AE357" s="29" t="s">
        <v>115</v>
      </c>
      <c r="AF357" s="29" t="s">
        <v>136</v>
      </c>
      <c r="AG357" s="29" t="s">
        <v>116</v>
      </c>
      <c r="AH357" s="29" t="s">
        <v>134</v>
      </c>
      <c r="AI357" s="29" t="s">
        <v>138</v>
      </c>
      <c r="AJ357" s="29" t="s">
        <v>148</v>
      </c>
    </row>
    <row r="358" spans="1:36" ht="15" customHeight="1">
      <c r="A358" s="3" t="s">
        <v>34</v>
      </c>
      <c r="B358" s="110">
        <f t="shared" si="63"/>
        <v>0</v>
      </c>
      <c r="C358" s="110">
        <f t="shared" si="62"/>
        <v>0</v>
      </c>
      <c r="D358" s="110"/>
      <c r="E358" s="241">
        <v>0</v>
      </c>
      <c r="F358" s="46"/>
      <c r="G358" s="531"/>
      <c r="H358" s="532"/>
      <c r="I358" s="532"/>
      <c r="J358" s="532"/>
      <c r="K358" s="532"/>
      <c r="L358" s="532"/>
      <c r="M358" s="532"/>
      <c r="N358" s="532"/>
      <c r="O358" s="533"/>
      <c r="P358" s="105"/>
      <c r="Q358" s="35"/>
      <c r="R358" s="39"/>
      <c r="S358" s="22"/>
      <c r="T358" s="20"/>
      <c r="U358" s="20" t="e">
        <f>((F353-((E364*F353+C365+D365)-E364)/E364))*E358</f>
        <v>#VALUE!</v>
      </c>
      <c r="V358" t="e">
        <f>H354*E358</f>
        <v>#VALUE!</v>
      </c>
      <c r="W358" s="3">
        <f>IFERROR(IF(E358=0,0,E358*H353),0)</f>
        <v>0</v>
      </c>
      <c r="X358" s="98">
        <f>IF(E358=0,0,E358*F352)</f>
        <v>0</v>
      </c>
      <c r="Y358" s="98">
        <f t="shared" si="64"/>
        <v>0</v>
      </c>
      <c r="AA358" t="s">
        <v>130</v>
      </c>
      <c r="AB358" t="s">
        <v>125</v>
      </c>
      <c r="AC358"/>
      <c r="AD358" t="s">
        <v>109</v>
      </c>
      <c r="AE358" t="s">
        <v>109</v>
      </c>
      <c r="AF358" t="s">
        <v>117</v>
      </c>
      <c r="AG358" s="95" t="s">
        <v>124</v>
      </c>
      <c r="AH358" s="98" t="str">
        <f>IF(NOT(ISERROR(MATCH("Selvfinansieret",B351,0))),"",IF(NOT(ISERROR(MATCH(B351,{"ABER"},0))),AE358,IF(NOT(ISERROR(MATCH(B351,{"GBER"},0))),AF358,IF(NOT(ISERROR(MATCH(B351,{"FIBER"},0))),AG358,IF(NOT(ISERROR(MATCH(B351,{"Ej statsstøtte"},0))),AD358,"")))))</f>
        <v/>
      </c>
      <c r="AI358" s="96" t="s">
        <v>115</v>
      </c>
    </row>
    <row r="359" spans="1:36" ht="15" customHeight="1">
      <c r="A359" s="3" t="s">
        <v>2</v>
      </c>
      <c r="B359" s="110">
        <f t="shared" si="63"/>
        <v>0</v>
      </c>
      <c r="C359" s="110">
        <f t="shared" si="62"/>
        <v>0</v>
      </c>
      <c r="D359" s="110"/>
      <c r="E359" s="241">
        <v>0</v>
      </c>
      <c r="F359" s="46"/>
      <c r="G359" s="531"/>
      <c r="H359" s="532"/>
      <c r="I359" s="532"/>
      <c r="J359" s="532"/>
      <c r="K359" s="532"/>
      <c r="L359" s="532"/>
      <c r="M359" s="532"/>
      <c r="N359" s="532"/>
      <c r="O359" s="533"/>
      <c r="P359" s="105"/>
      <c r="Q359" s="35"/>
      <c r="R359" s="39"/>
      <c r="S359" s="22"/>
      <c r="T359" s="20"/>
      <c r="U359" s="20" t="e">
        <f>((F353-((E364*F353+C365+D365)-E364)/E364))*E359</f>
        <v>#VALUE!</v>
      </c>
      <c r="V359" t="e">
        <f>H354*E359</f>
        <v>#VALUE!</v>
      </c>
      <c r="W359" s="3">
        <f>IFERROR(IF(E359=0,0,E359*H353),0)</f>
        <v>0</v>
      </c>
      <c r="X359" s="98">
        <f>IF(E359=0,0,E359*F352)</f>
        <v>0</v>
      </c>
      <c r="Y359" s="98">
        <f t="shared" si="64"/>
        <v>0</v>
      </c>
      <c r="AA359" t="s">
        <v>56</v>
      </c>
      <c r="AB359" t="s">
        <v>126</v>
      </c>
      <c r="AC359"/>
      <c r="AD359" t="s">
        <v>110</v>
      </c>
      <c r="AE359" t="s">
        <v>110</v>
      </c>
      <c r="AF359" t="s">
        <v>118</v>
      </c>
      <c r="AG359" s="95" t="s">
        <v>111</v>
      </c>
      <c r="AH359" s="98" t="str">
        <f>IF(NOT(ISERROR(MATCH("Selvfinansieret",B351,0))),"",IF(NOT(ISERROR(MATCH(B351,{"ABER"},0))),AE359,IF(NOT(ISERROR(MATCH(B351,{"GBER"},0))),AF359,IF(NOT(ISERROR(MATCH(B351,{"FIBER"},0))),AG359,IF(NOT(ISERROR(MATCH(B351,{"Ej statsstøtte"},0))),AD359,"")))))</f>
        <v/>
      </c>
      <c r="AI359" s="97" t="s">
        <v>136</v>
      </c>
    </row>
    <row r="360" spans="1:36" ht="15" customHeight="1">
      <c r="A360" s="3" t="s">
        <v>10</v>
      </c>
      <c r="B360" s="110">
        <f t="shared" si="63"/>
        <v>0</v>
      </c>
      <c r="C360" s="110">
        <f t="shared" si="62"/>
        <v>0</v>
      </c>
      <c r="D360" s="110"/>
      <c r="E360" s="241">
        <v>0</v>
      </c>
      <c r="F360" s="46"/>
      <c r="G360" s="531"/>
      <c r="H360" s="532"/>
      <c r="I360" s="532"/>
      <c r="J360" s="532"/>
      <c r="K360" s="532"/>
      <c r="L360" s="532"/>
      <c r="M360" s="532"/>
      <c r="N360" s="532"/>
      <c r="O360" s="533"/>
      <c r="P360" s="104"/>
      <c r="Q360" s="35"/>
      <c r="R360" s="39"/>
      <c r="S360" s="22"/>
      <c r="T360" s="20"/>
      <c r="U360" s="20" t="e">
        <f>((F353-((E364*F353+C365+D365)-E364)/E364))*E360</f>
        <v>#VALUE!</v>
      </c>
      <c r="V360" t="e">
        <f>H354*E360</f>
        <v>#VALUE!</v>
      </c>
      <c r="W360" s="3">
        <f>IFERROR(IF(E360=0,0,E360*H353),0)</f>
        <v>0</v>
      </c>
      <c r="X360" s="98">
        <f>IF(E360=0,0,E360*F352)</f>
        <v>0</v>
      </c>
      <c r="Y360" s="98">
        <f t="shared" si="64"/>
        <v>0</v>
      </c>
      <c r="Z360" s="98"/>
      <c r="AA360" t="s">
        <v>131</v>
      </c>
      <c r="AB360"/>
      <c r="AC360"/>
      <c r="AD360" t="s">
        <v>111</v>
      </c>
      <c r="AE360" t="s">
        <v>111</v>
      </c>
      <c r="AF360" t="s">
        <v>119</v>
      </c>
      <c r="AG360" s="137" t="s">
        <v>137</v>
      </c>
      <c r="AH360" s="98" t="str">
        <f>IF(NOT(ISERROR(MATCH("Selvfinansieret",B351,0))),"",IF(NOT(ISERROR(MATCH(B351,{"ABER"},0))),AE360,IF(NOT(ISERROR(MATCH(B351,{"GBER"},0))),AF360,IF(NOT(ISERROR(MATCH(B351,{"FIBER"},0))),AG360,IF(NOT(ISERROR(MATCH(B351,{"Ej statsstøtte"},0))),AD360,"")))))</f>
        <v/>
      </c>
      <c r="AI360" s="97" t="s">
        <v>116</v>
      </c>
    </row>
    <row r="361" spans="1:36" ht="15.75" customHeight="1" thickBot="1">
      <c r="A361" s="6" t="s">
        <v>68</v>
      </c>
      <c r="B361" s="110">
        <f t="shared" si="63"/>
        <v>0</v>
      </c>
      <c r="C361" s="110">
        <f t="shared" si="62"/>
        <v>0</v>
      </c>
      <c r="D361" s="110"/>
      <c r="E361" s="242">
        <v>0</v>
      </c>
      <c r="F361" s="46"/>
      <c r="G361" s="531"/>
      <c r="H361" s="532"/>
      <c r="I361" s="532"/>
      <c r="J361" s="532"/>
      <c r="K361" s="532"/>
      <c r="L361" s="532"/>
      <c r="M361" s="532"/>
      <c r="N361" s="532"/>
      <c r="O361" s="533"/>
      <c r="P361" s="104"/>
      <c r="Q361" s="35"/>
      <c r="R361" s="39"/>
      <c r="S361" s="22"/>
      <c r="T361" s="20"/>
      <c r="U361" s="20" t="e">
        <f>((F353-((E364*F353+C365+D365)-E364)/E364))*E361</f>
        <v>#VALUE!</v>
      </c>
      <c r="V361" t="e">
        <f>H354*E361</f>
        <v>#VALUE!</v>
      </c>
      <c r="W361" s="3">
        <f>IFERROR(IF(E361=0,0,E361*H353),0)</f>
        <v>0</v>
      </c>
      <c r="X361" s="98">
        <f>IF(E361=0,0,E361*F352)</f>
        <v>0</v>
      </c>
      <c r="Y361" s="98">
        <f t="shared" si="64"/>
        <v>0</v>
      </c>
      <c r="Z361" s="98"/>
      <c r="AA361" t="s">
        <v>72</v>
      </c>
      <c r="AB361"/>
      <c r="AC361"/>
      <c r="AD361" t="s">
        <v>112</v>
      </c>
      <c r="AE361" t="s">
        <v>112</v>
      </c>
      <c r="AF361" t="s">
        <v>120</v>
      </c>
      <c r="AG361" s="41" t="str">
        <f>""</f>
        <v/>
      </c>
      <c r="AH361" s="98" t="str">
        <f>IF(NOT(ISERROR(MATCH("Selvfinansieret",B351,0))),"",IF(NOT(ISERROR(MATCH(B351,{"ABER"},0))),AE361,IF(NOT(ISERROR(MATCH(B351,{"GBER"},0))),AF361,IF(NOT(ISERROR(MATCH(B351,{"FIBER"},0))),AG361,IF(NOT(ISERROR(MATCH(B351,{"Ej statsstøtte"},0))),AD361,"")))))</f>
        <v/>
      </c>
      <c r="AI361" s="40" t="s">
        <v>85</v>
      </c>
    </row>
    <row r="362" spans="1:36" ht="15" customHeight="1">
      <c r="A362" s="49" t="s">
        <v>21</v>
      </c>
      <c r="B362" s="114">
        <f>SUM(B355+B356+B357+B358-B359-B360+B361)</f>
        <v>0</v>
      </c>
      <c r="C362" s="111">
        <f>SUM(C355+C356+C357+C358-C359-C360+C361)</f>
        <v>0</v>
      </c>
      <c r="D362" s="111"/>
      <c r="E362" s="245">
        <f>SUM(B362:C362)</f>
        <v>0</v>
      </c>
      <c r="F362" s="48"/>
      <c r="G362" s="531"/>
      <c r="H362" s="532"/>
      <c r="I362" s="532"/>
      <c r="J362" s="532"/>
      <c r="K362" s="532"/>
      <c r="L362" s="532"/>
      <c r="M362" s="532"/>
      <c r="N362" s="532"/>
      <c r="O362" s="533"/>
      <c r="P362" s="23"/>
      <c r="R362"/>
      <c r="S362"/>
      <c r="T362"/>
      <c r="U362" s="20" t="e">
        <f>((F353-((E364*F353+C365+D365)-E364)/E364))*E362</f>
        <v>#VALUE!</v>
      </c>
      <c r="V362" t="e">
        <f>H354*E362</f>
        <v>#VALUE!</v>
      </c>
      <c r="W362" s="3">
        <f>IFERROR(IF(E362=0,0,E362*H353),0)</f>
        <v>0</v>
      </c>
      <c r="X362" s="98">
        <f>IF(E362=0,0,E362*F352)</f>
        <v>0</v>
      </c>
      <c r="Y362" s="98">
        <f t="shared" si="64"/>
        <v>0</v>
      </c>
      <c r="Z362" s="98"/>
      <c r="AA362" t="s">
        <v>146</v>
      </c>
      <c r="AB362"/>
      <c r="AC362"/>
      <c r="AD362" t="s">
        <v>122</v>
      </c>
      <c r="AE362" t="s">
        <v>113</v>
      </c>
      <c r="AF362" t="s">
        <v>121</v>
      </c>
      <c r="AG362" s="41" t="str">
        <f>""</f>
        <v/>
      </c>
      <c r="AH362" s="98" t="str">
        <f>IF(NOT(ISERROR(MATCH("Selvfinansieret",B351,0))),"",IF(NOT(ISERROR(MATCH(B351,{"ABER"},0))),AE362,IF(NOT(ISERROR(MATCH(B351,{"GBER"},0))),AF362,IF(NOT(ISERROR(MATCH(B351,{"FIBER"},0))),AG362,IF(NOT(ISERROR(MATCH(B351,{"Ej statsstøtte"},0))),AD362,"")))))</f>
        <v/>
      </c>
      <c r="AI362" s="40" t="s">
        <v>86</v>
      </c>
    </row>
    <row r="363" spans="1:36" ht="15.75" customHeight="1" thickBot="1">
      <c r="A363" s="13" t="s">
        <v>1</v>
      </c>
      <c r="B363" s="112">
        <f>IFERROR(IF(E363=0,0,Y363),0)</f>
        <v>0</v>
      </c>
      <c r="C363" s="110">
        <f>IFERROR(E363-B363,0)</f>
        <v>0</v>
      </c>
      <c r="D363" s="110"/>
      <c r="E363" s="242">
        <v>0</v>
      </c>
      <c r="F363" s="47"/>
      <c r="G363" s="531"/>
      <c r="H363" s="532"/>
      <c r="I363" s="532"/>
      <c r="J363" s="532"/>
      <c r="K363" s="532"/>
      <c r="L363" s="532"/>
      <c r="M363" s="532"/>
      <c r="N363" s="532"/>
      <c r="O363" s="533"/>
      <c r="P363" s="104"/>
      <c r="R363"/>
      <c r="S363"/>
      <c r="T363"/>
      <c r="U363" s="20" t="e">
        <f>((F353-((E364*F353+C365+D365)-E364)/E364))*E363</f>
        <v>#VALUE!</v>
      </c>
      <c r="V363" t="e">
        <f>H354*E363</f>
        <v>#VALUE!</v>
      </c>
      <c r="W363" s="3">
        <f>IFERROR(IF(E363=0,0,E363*H353),0)</f>
        <v>0</v>
      </c>
      <c r="X363" s="98">
        <f>IF(E363=0,0,E363*F352)</f>
        <v>0</v>
      </c>
      <c r="Y363" s="98">
        <f t="shared" si="64"/>
        <v>0</v>
      </c>
      <c r="Z363" s="98"/>
      <c r="AA363" s="19"/>
      <c r="AB363" s="20"/>
      <c r="AC363"/>
      <c r="AD363" t="s">
        <v>113</v>
      </c>
      <c r="AE363" t="s">
        <v>114</v>
      </c>
      <c r="AF363" t="s">
        <v>122</v>
      </c>
      <c r="AG363" s="41" t="str">
        <f>""</f>
        <v/>
      </c>
      <c r="AH363" s="98" t="str">
        <f>IF(NOT(ISERROR(MATCH("Selvfinansieret",B351,0))),"",IF(NOT(ISERROR(MATCH(B351,{"ABER"},0))),AE363,IF(NOT(ISERROR(MATCH(B351,{"GBER"},0))),AF363,IF(NOT(ISERROR(MATCH(B351,{"FIBER"},0))),AG363,IF(NOT(ISERROR(MATCH(B351,{"Ej statsstøtte"},0))),AD363,"")))))</f>
        <v/>
      </c>
      <c r="AI363" s="40" t="s">
        <v>87</v>
      </c>
    </row>
    <row r="364" spans="1:36" ht="15.75" customHeight="1" thickBot="1">
      <c r="A364" s="81" t="s">
        <v>0</v>
      </c>
      <c r="B364" s="143">
        <f>IF(B362+B363&lt;=0,0,B362+B363)</f>
        <v>0</v>
      </c>
      <c r="C364" s="143">
        <f>IF(C362+C363-C365&lt;=0,0,C362+C363-C365)</f>
        <v>0</v>
      </c>
      <c r="D364" s="159"/>
      <c r="E364" s="246">
        <f>SUM(E355+E356+E357+E358-E359-E360+E361)+E363</f>
        <v>0</v>
      </c>
      <c r="F364" s="222"/>
      <c r="G364" s="534"/>
      <c r="H364" s="535"/>
      <c r="I364" s="535"/>
      <c r="J364" s="535"/>
      <c r="K364" s="535"/>
      <c r="L364" s="535"/>
      <c r="M364" s="535"/>
      <c r="N364" s="535"/>
      <c r="O364" s="536"/>
      <c r="P364" s="23"/>
      <c r="R364"/>
      <c r="S364"/>
      <c r="T364"/>
      <c r="U364" s="20" t="e">
        <f>((F353-((E364*F353+C365+D365)-E364)/E364))*E364</f>
        <v>#VALUE!</v>
      </c>
      <c r="V364" t="e">
        <f>H354*E364</f>
        <v>#VALUE!</v>
      </c>
      <c r="W364" s="3">
        <f>IFERROR(IF(E364=0,0,E364*H353),0)</f>
        <v>0</v>
      </c>
      <c r="Y364" s="98">
        <f t="shared" ref="Y364" si="65">IF(NOT(ISERROR(MATCH("Selvfinansieret",B$351,0))),0,IF(OR(NOT(ISERROR(MATCH("Ej statsstøtte",B$351,0))),NOT(ISERROR(MATCH(B$351,AI$361:AI$363,0)))),E364,IF(AND(D374=0,C374=0),X364,IF(AND(D374&gt;0,C374=0),V364,IF(AND(D374&gt;0,C374&gt;0,V364=0),0,IF(AND(W364&lt;&gt;0,W364&lt;V364),W364,V364))))))</f>
        <v>0</v>
      </c>
      <c r="Z364" s="98"/>
      <c r="AA364" s="96"/>
      <c r="AB364" s="96"/>
      <c r="AC364"/>
      <c r="AD364" t="s">
        <v>114</v>
      </c>
      <c r="AE364" s="41" t="str">
        <f>""</f>
        <v/>
      </c>
      <c r="AF364" t="s">
        <v>111</v>
      </c>
      <c r="AG364" s="41" t="str">
        <f>""</f>
        <v/>
      </c>
      <c r="AH364" s="98" t="str">
        <f>IF(NOT(ISERROR(MATCH("Selvfinansieret",B351,0))),"",IF(NOT(ISERROR(MATCH(B351,{"ABER"},0))),AE364,IF(NOT(ISERROR(MATCH(B351,{"GBER"},0))),AF364,IF(NOT(ISERROR(MATCH(B351,{"FIBER"},0))),AG364,IF(NOT(ISERROR(MATCH(B351,{"Ej statsstøtte"},0))),AD364,"")))))</f>
        <v/>
      </c>
      <c r="AI364" s="20" t="s">
        <v>135</v>
      </c>
    </row>
    <row r="365" spans="1:36" s="4" customFormat="1">
      <c r="A365" s="83" t="s">
        <v>101</v>
      </c>
      <c r="B365" s="142">
        <f>B364</f>
        <v>0</v>
      </c>
      <c r="C365" s="163"/>
      <c r="D365" s="161"/>
      <c r="E365" s="247">
        <f>SUM(B355+B356+B357+B358-B359-B360+B361)</f>
        <v>0</v>
      </c>
      <c r="F365" s="101"/>
      <c r="G365" s="80"/>
      <c r="H365" s="80"/>
      <c r="I365" s="80"/>
      <c r="J365" s="80"/>
      <c r="K365" s="80"/>
      <c r="L365" s="80"/>
      <c r="M365" s="80"/>
      <c r="N365" s="80"/>
      <c r="O365" s="80"/>
      <c r="P365" s="23"/>
      <c r="Q365"/>
      <c r="R365"/>
      <c r="S365"/>
      <c r="T365"/>
      <c r="U365"/>
      <c r="V365"/>
      <c r="W365"/>
      <c r="X365"/>
      <c r="Y365" s="98"/>
      <c r="Z365" s="98"/>
      <c r="AA365" s="35"/>
      <c r="AB365" s="97"/>
      <c r="AC365" s="20"/>
      <c r="AD365" t="s">
        <v>124</v>
      </c>
      <c r="AE365" s="3" t="str">
        <f>""</f>
        <v/>
      </c>
      <c r="AF365" s="41" t="s">
        <v>123</v>
      </c>
      <c r="AG365" s="41" t="str">
        <f>""</f>
        <v/>
      </c>
      <c r="AH365" s="98" t="str">
        <f>IF(NOT(ISERROR(MATCH("Selvfinansieret",B351,0))),"",IF(NOT(ISERROR(MATCH(B351,{"ABER"},0))),AE365,IF(NOT(ISERROR(MATCH(B351,{"GBER"},0))),AF365,IF(NOT(ISERROR(MATCH(B351,{"FIBER"},0))),AG365,IF(NOT(ISERROR(MATCH(B351,{"Ej statsstøtte"},0))),AD365,"")))))</f>
        <v/>
      </c>
      <c r="AI365" t="s">
        <v>149</v>
      </c>
      <c r="AJ365" s="3"/>
    </row>
    <row r="366" spans="1:36" s="4" customFormat="1">
      <c r="A366" s="122"/>
      <c r="B366" s="123"/>
      <c r="C366" s="123"/>
      <c r="D366" s="123"/>
      <c r="E366" s="248"/>
      <c r="F366" s="79"/>
      <c r="G366" s="80"/>
      <c r="H366" s="80"/>
      <c r="I366" s="80"/>
      <c r="J366" s="80"/>
      <c r="K366" s="80"/>
      <c r="L366" s="80"/>
      <c r="M366" s="80"/>
      <c r="N366" s="80"/>
      <c r="O366" s="80"/>
      <c r="P366" s="23"/>
      <c r="Q366"/>
      <c r="R366"/>
      <c r="S366"/>
      <c r="T366"/>
      <c r="U366"/>
      <c r="V366"/>
      <c r="W366"/>
      <c r="X366"/>
      <c r="Y366" s="98"/>
      <c r="Z366" s="98"/>
      <c r="AA366" s="98"/>
      <c r="AD366" t="s">
        <v>137</v>
      </c>
      <c r="AE366" s="4" t="str">
        <f>""</f>
        <v/>
      </c>
      <c r="AF366" s="4" t="str">
        <f>""</f>
        <v/>
      </c>
      <c r="AG366" s="41" t="str">
        <f>""</f>
        <v/>
      </c>
      <c r="AH366" s="98" t="str">
        <f>IF(NOT(ISERROR(MATCH("Selvfinansieret",B351,0))),"",IF(NOT(ISERROR(MATCH(B351,{"ABER"},0))),AE366,IF(NOT(ISERROR(MATCH(B351,{"GBER"},0))),AF366,IF(NOT(ISERROR(MATCH(B351,{"FIBER"},0))),AG366,IF(NOT(ISERROR(MATCH(B351,{"Ej statsstøtte"},0))),AD366,"")))))</f>
        <v/>
      </c>
    </row>
    <row r="367" spans="1:36" s="4" customFormat="1">
      <c r="A367" s="77"/>
      <c r="B367" s="78"/>
      <c r="C367" s="78"/>
      <c r="D367" s="78"/>
      <c r="E367" s="249" t="s">
        <v>133</v>
      </c>
      <c r="F367" s="107" t="str">
        <f>F352</f>
        <v/>
      </c>
      <c r="G367" s="79"/>
      <c r="H367" s="80"/>
      <c r="I367" s="80"/>
      <c r="J367" s="80"/>
      <c r="K367" s="80"/>
      <c r="L367" s="80"/>
      <c r="M367" s="80"/>
      <c r="N367" s="80"/>
      <c r="O367" s="80"/>
      <c r="P367" s="80"/>
      <c r="Q367" s="23"/>
      <c r="R367"/>
      <c r="S367"/>
      <c r="T367"/>
      <c r="U367"/>
      <c r="V367"/>
      <c r="W367"/>
      <c r="X367"/>
      <c r="Y367"/>
      <c r="Z367" s="98"/>
      <c r="AA367" s="3"/>
      <c r="AB367" s="3"/>
      <c r="AC367" s="3"/>
    </row>
    <row r="368" spans="1:36" s="4" customFormat="1" ht="28">
      <c r="A368" s="77"/>
      <c r="B368" s="78"/>
      <c r="C368" s="78"/>
      <c r="D368" s="78"/>
      <c r="E368" s="250" t="s">
        <v>152</v>
      </c>
      <c r="F368" s="107" t="str">
        <f>IFERROR(B364/E364,"")</f>
        <v/>
      </c>
      <c r="G368" s="79"/>
      <c r="H368" s="80"/>
      <c r="I368" s="80"/>
      <c r="J368" s="80"/>
      <c r="K368" s="80"/>
      <c r="L368" s="80"/>
      <c r="M368" s="80"/>
      <c r="N368" s="80"/>
      <c r="O368" s="80"/>
      <c r="P368" s="80"/>
      <c r="Q368" s="23"/>
      <c r="R368"/>
      <c r="S368"/>
      <c r="T368"/>
      <c r="U368"/>
      <c r="V368"/>
      <c r="W368"/>
      <c r="X368"/>
      <c r="Y368"/>
      <c r="Z368" s="98"/>
      <c r="AA368" s="3"/>
      <c r="AB368" s="3"/>
      <c r="AC368" s="3"/>
    </row>
    <row r="369" spans="1:36">
      <c r="A369" s="14"/>
      <c r="B369" s="15"/>
      <c r="C369" s="15"/>
      <c r="D369" s="15"/>
      <c r="E369" s="251" t="s">
        <v>57</v>
      </c>
      <c r="F369" s="50">
        <f>IF(NOT(ISERROR(MATCH("Ej statsstøtte",B351,0))),0,IFERROR(E363/E362,0))</f>
        <v>0</v>
      </c>
      <c r="G369" s="138"/>
      <c r="H369" s="2"/>
      <c r="I369" s="2"/>
      <c r="J369" s="2"/>
      <c r="K369" s="2"/>
      <c r="L369" s="2"/>
      <c r="M369" s="2"/>
      <c r="N369" s="2"/>
      <c r="O369" s="2"/>
      <c r="P369" s="2"/>
      <c r="R369"/>
      <c r="S369"/>
      <c r="T369"/>
      <c r="U369"/>
      <c r="W369"/>
      <c r="Y369"/>
    </row>
    <row r="370" spans="1:36" ht="14.5">
      <c r="A370" s="31" t="s">
        <v>64</v>
      </c>
      <c r="B370" s="32">
        <f>IFERROR(E364/$E$15,0)</f>
        <v>0</v>
      </c>
      <c r="C370" s="15"/>
      <c r="D370" s="15"/>
      <c r="E370" s="252" t="s">
        <v>58</v>
      </c>
      <c r="F370" s="50">
        <f>IFERROR(E363/E355,0)</f>
        <v>0</v>
      </c>
      <c r="H370" s="2"/>
      <c r="I370" s="2"/>
      <c r="J370" s="2"/>
      <c r="K370" s="2"/>
      <c r="L370" s="2"/>
      <c r="M370" s="2"/>
      <c r="N370" s="2"/>
      <c r="O370" s="2"/>
      <c r="P370" s="2"/>
      <c r="R370"/>
      <c r="S370"/>
      <c r="T370"/>
      <c r="U370"/>
      <c r="W370"/>
      <c r="Y370"/>
    </row>
    <row r="371" spans="1:36" ht="14.5">
      <c r="A371" s="30"/>
      <c r="B371" s="33"/>
      <c r="E371" s="252"/>
      <c r="H371" s="2"/>
      <c r="I371" s="2"/>
      <c r="J371" s="2"/>
      <c r="K371" s="2"/>
      <c r="L371" s="2"/>
      <c r="M371" s="2"/>
      <c r="N371" s="2"/>
      <c r="O371" s="2"/>
      <c r="P371" s="2"/>
      <c r="R371"/>
      <c r="S371"/>
      <c r="T371"/>
      <c r="U371"/>
      <c r="W371"/>
      <c r="Y371"/>
      <c r="AD371"/>
    </row>
    <row r="372" spans="1:36" ht="14.5">
      <c r="A372" s="9" t="s">
        <v>24</v>
      </c>
      <c r="B372" s="1"/>
      <c r="C372" s="119" t="s">
        <v>51</v>
      </c>
      <c r="D372" s="119"/>
      <c r="E372" s="253" t="s">
        <v>27</v>
      </c>
      <c r="F372" s="117"/>
      <c r="G372" s="98"/>
      <c r="H372" s="118"/>
      <c r="I372" s="120"/>
      <c r="J372" s="98"/>
      <c r="K372" s="98"/>
      <c r="L372" s="98"/>
      <c r="M372" s="98"/>
      <c r="R372" s="27"/>
      <c r="S372" s="36"/>
      <c r="T372" s="97"/>
      <c r="W372" s="3"/>
      <c r="X372" s="40"/>
      <c r="AA372" s="98" t="str">
        <f>IF(NOT(ISERROR(MATCH("Selvfinansieret",B373,0))),"",IF(NOT(ISERROR(MATCH(B373,{"ABER"},0))),IF(X372=0,"",X372),IF(NOT(ISERROR(MATCH(B373,{"GEBER"},0))),IF(AG387=0,"",AG387),IF(NOT(ISERROR(MATCH(B373,{"FIBER"},0))),IF(Z372=0,"",Z372),""))))</f>
        <v/>
      </c>
      <c r="AF372" s="98"/>
    </row>
    <row r="373" spans="1:36" ht="14.5">
      <c r="A373" s="9" t="s">
        <v>144</v>
      </c>
      <c r="B373" s="11"/>
      <c r="C373" s="119"/>
      <c r="D373" s="119"/>
      <c r="E373" s="253" t="s">
        <v>127</v>
      </c>
      <c r="F373" s="11" t="str">
        <f>IF(ISBLANK($F$19),"Projektform skal vælges ved hovedansøger",$F$19)</f>
        <v>Projektform skal vælges ved hovedansøger</v>
      </c>
      <c r="G373" s="98"/>
      <c r="H373" s="118"/>
      <c r="I373" s="120"/>
      <c r="J373" s="98"/>
      <c r="K373" s="98"/>
      <c r="L373" s="98"/>
      <c r="M373" s="98"/>
      <c r="R373" s="27"/>
      <c r="S373" s="36"/>
      <c r="T373" s="40"/>
      <c r="W373" s="3"/>
      <c r="X373" s="40"/>
      <c r="Y373" s="41"/>
      <c r="AA373" s="98"/>
      <c r="AF373" s="98"/>
    </row>
    <row r="374" spans="1:36" ht="29">
      <c r="A374" s="10" t="s">
        <v>25</v>
      </c>
      <c r="B374" s="11"/>
      <c r="C374" s="10"/>
      <c r="D374" s="10"/>
      <c r="E374" s="254" t="s">
        <v>26</v>
      </c>
      <c r="F374" s="129" t="str">
        <f>IFERROR(IF(NOT(ISERROR(MATCH(B373,{"ABER"},0))),INDEX(ABER_Tilskudsprocent_liste[#All],MATCH(B374,ABER_Tilskudsprocent_liste[[#All],[Typer af projekter og aktiviteter/ virksomhedsstørrelse]],0),MATCH(AA376,ABER_Tilskudsprocent_liste[#Headers],0)),IF(NOT(ISERROR(MATCH(B373,{"GBER"},0))),INDEX(GEBER_Tilskudsprocent_liste[#All],MATCH(B374,GEBER_Tilskudsprocent_liste[[#All],[Typer af projekter og aktiviteter/ virksomhedsstørrelse]],0),MATCH(AA376,GEBER_Tilskudsprocent_liste[#Headers],0)),IF(NOT(ISERROR(MATCH(B373,{"FIBER"},0))),INDEX(FIBER_Tilskudsprocent_liste[#All],MATCH(B374,FIBER_Tilskudsprocent_liste[[#All],[Typer af projekter og aktiviteter/ virksomhedsstørrelse]],0),MATCH(AA376,FIBER_Tilskudsprocent_liste[#Headers],0)),""))),"")</f>
        <v/>
      </c>
      <c r="G374" s="128" t="s">
        <v>150</v>
      </c>
      <c r="H374" s="144" t="s">
        <v>155</v>
      </c>
      <c r="I374" s="145"/>
      <c r="J374" s="146" t="s">
        <v>158</v>
      </c>
      <c r="K374" s="146"/>
      <c r="L374" s="98"/>
      <c r="M374" s="98"/>
      <c r="R374" s="28"/>
      <c r="S374" s="37"/>
      <c r="T374" s="40"/>
      <c r="W374" s="3"/>
      <c r="X374" s="100"/>
      <c r="AB374" s="40"/>
      <c r="AF374" s="98"/>
    </row>
    <row r="375" spans="1:36" ht="14.5">
      <c r="A375" s="9"/>
      <c r="B375" s="10"/>
      <c r="C375" s="10"/>
      <c r="D375" s="10"/>
      <c r="E375" s="254"/>
      <c r="F375" s="150" t="str">
        <f>IFERROR(IF(NOT(ISERROR(MATCH(B373,{"ABER"},0))),INDEX(ABER_Tilskudsprocent_liste[#All],MATCH(B374,ABER_Tilskudsprocent_liste[[#All],[Typer af projekter og aktiviteter/ virksomhedsstørrelse]],0),MATCH(AA376,ABER_Tilskudsprocent_liste[#Headers],0)),IF(NOT(ISERROR(MATCH(B373,{"GBER"},0))),INDEX(GEBER_Tilskudsprocent_liste[#All],MATCH(B374,GEBER_Tilskudsprocent_liste[[#All],[Typer af projekter og aktiviteter/ virksomhedsstørrelse]],0),MATCH(AA376,GEBER_Tilskudsprocent_liste[#Headers],0)),IF(NOT(ISERROR(MATCH(B373,{"FIBER"},0))),INDEX(FIBER_Tilskudsprocent_liste[#All],MATCH(B374,FIBER_Tilskudsprocent_liste[[#All],[Typer af projekter og aktiviteter/ virksomhedsstørrelse]],0),MATCH(AA376,FIBER_Tilskudsprocent_liste[#Headers],0)),""))),"")</f>
        <v/>
      </c>
      <c r="G375" s="147"/>
      <c r="H375" s="146" t="str">
        <f>IFERROR(IF(E386*(1-F375)-C387&lt;0,F375-((E386*F375+C387)-E386)/E386,""),"")</f>
        <v/>
      </c>
      <c r="I375" s="146" t="str">
        <f>IFERROR(IF(D387&lt;&gt;0,IF(D387=E386,0,IF(C387&gt;0,(F375-D387/E386)-H375,"HA")),IF(E386*(1-F375)-C387&lt;0,((F375-((E386*F375+C387+D387)-E386)/E386)),"")),"")</f>
        <v/>
      </c>
      <c r="J375" s="148" t="e">
        <f>I375-H376</f>
        <v>#VALUE!</v>
      </c>
      <c r="K375" s="146"/>
      <c r="L375" s="98"/>
      <c r="M375" s="98"/>
      <c r="R375" s="28"/>
      <c r="S375" s="37"/>
      <c r="T375" s="40"/>
      <c r="U375" s="20" t="s">
        <v>157</v>
      </c>
      <c r="V375" t="s">
        <v>156</v>
      </c>
      <c r="W375" s="98" t="s">
        <v>154</v>
      </c>
      <c r="X375" s="98" t="s">
        <v>153</v>
      </c>
      <c r="Y375" s="98" t="s">
        <v>132</v>
      </c>
      <c r="AA375" s="21" t="s">
        <v>129</v>
      </c>
      <c r="AB375" s="25" t="s">
        <v>127</v>
      </c>
      <c r="AC375"/>
    </row>
    <row r="376" spans="1:36" ht="14.5" thickBot="1">
      <c r="A376" s="17"/>
      <c r="B376" s="7" t="s">
        <v>70</v>
      </c>
      <c r="C376" s="7" t="s">
        <v>145</v>
      </c>
      <c r="D376" s="7" t="s">
        <v>151</v>
      </c>
      <c r="E376" s="255" t="s">
        <v>0</v>
      </c>
      <c r="F376" s="8" t="s">
        <v>9</v>
      </c>
      <c r="G376" s="121"/>
      <c r="H376" s="149" t="e">
        <f>(F375-D387/E386)</f>
        <v>#VALUE!</v>
      </c>
      <c r="I376" s="147"/>
      <c r="J376" s="121"/>
      <c r="K376" s="147"/>
      <c r="L376" s="121"/>
      <c r="M376" s="121"/>
      <c r="N376" s="2"/>
      <c r="O376" s="2"/>
      <c r="P376" s="103"/>
      <c r="Q376" s="21"/>
      <c r="R376" s="38"/>
      <c r="S376" s="20"/>
      <c r="T376" s="20"/>
      <c r="U376"/>
      <c r="V376" s="3"/>
      <c r="W376" s="98"/>
      <c r="X376" s="98"/>
      <c r="Z376" s="40"/>
      <c r="AA376" s="19" t="str">
        <f>CONCATENATE(F372," - ",AB376)</f>
        <v xml:space="preserve"> - Projektform skal vælges ved hovedansøger</v>
      </c>
      <c r="AB376" t="str">
        <f>F373</f>
        <v>Projektform skal vælges ved hovedansøger</v>
      </c>
      <c r="AC376"/>
    </row>
    <row r="377" spans="1:36" ht="15" customHeight="1">
      <c r="A377" s="3" t="s">
        <v>67</v>
      </c>
      <c r="B377" s="110">
        <f>IFERROR(IF(E377=0,0,Y377),0)</f>
        <v>0</v>
      </c>
      <c r="C377" s="110">
        <f t="shared" ref="C377:C383" si="66">IFERROR(E377-B377,0)</f>
        <v>0</v>
      </c>
      <c r="D377" s="110"/>
      <c r="E377" s="241">
        <v>0</v>
      </c>
      <c r="F377" s="12"/>
      <c r="G377" s="528" t="s">
        <v>192</v>
      </c>
      <c r="H377" s="529"/>
      <c r="I377" s="529"/>
      <c r="J377" s="529"/>
      <c r="K377" s="529"/>
      <c r="L377" s="529"/>
      <c r="M377" s="529"/>
      <c r="N377" s="529"/>
      <c r="O377" s="530"/>
      <c r="P377" s="104"/>
      <c r="Q377" s="24"/>
      <c r="R377" s="35"/>
      <c r="S377" s="20"/>
      <c r="T377" s="20"/>
      <c r="U377" s="20" t="e">
        <f>((F375-((E386*F375+C387)-E386)/E386))*E377</f>
        <v>#VALUE!</v>
      </c>
      <c r="V377" t="e">
        <f>H376*E377</f>
        <v>#VALUE!</v>
      </c>
      <c r="W377" s="3">
        <f>IFERROR(IF(E377=0,0,E377*H375),0)</f>
        <v>0</v>
      </c>
      <c r="X377" s="98">
        <f>IF(E377=0,0,E377*F374)</f>
        <v>0</v>
      </c>
      <c r="Y377" s="98">
        <f>IF(NOT(ISERROR(MATCH("Selvfinansieret",B$373,0))),0,IF(OR(NOT(ISERROR(MATCH("Ej statsstøtte",B$373,0))),NOT(ISERROR(MATCH(B$373,AI$383:AI$385,0)))),E377,IF(AND(D$387=0,C$387=0),X377,IF(AND(D$387&gt;0,C$387=0),V377,IF(AND(D$387&gt;0,C$387&gt;0,V377=0),0,IF(AND(W377&lt;&gt;0,W377&lt;V377),W377,V377))))))</f>
        <v>0</v>
      </c>
      <c r="AA377" s="19"/>
      <c r="AB377" s="20"/>
      <c r="AC377"/>
      <c r="AE377" s="537" t="s">
        <v>128</v>
      </c>
      <c r="AF377" s="537"/>
      <c r="AG377" s="537"/>
    </row>
    <row r="378" spans="1:36" ht="15" customHeight="1">
      <c r="A378" s="3" t="s">
        <v>3</v>
      </c>
      <c r="B378" s="110">
        <f t="shared" ref="B378:B383" si="67">IFERROR(IF(E378=0,0,Y378),0)</f>
        <v>0</v>
      </c>
      <c r="C378" s="110">
        <f t="shared" si="66"/>
        <v>0</v>
      </c>
      <c r="D378" s="110"/>
      <c r="E378" s="241">
        <v>0</v>
      </c>
      <c r="F378" s="46"/>
      <c r="G378" s="531"/>
      <c r="H378" s="532"/>
      <c r="I378" s="532"/>
      <c r="J378" s="532"/>
      <c r="K378" s="532"/>
      <c r="L378" s="532"/>
      <c r="M378" s="532"/>
      <c r="N378" s="532"/>
      <c r="O378" s="533"/>
      <c r="P378" s="104"/>
      <c r="Q378" s="35"/>
      <c r="R378" s="39"/>
      <c r="S378" s="22"/>
      <c r="T378" s="20"/>
      <c r="U378" s="20" t="e">
        <f>((F375-((E386*F375+C387+D387)-E386)/E386))*E378</f>
        <v>#VALUE!</v>
      </c>
      <c r="V378" t="e">
        <f>H376*E378</f>
        <v>#VALUE!</v>
      </c>
      <c r="W378" s="3">
        <f>IFERROR(IF(E378=0,0,E378*H375),0)</f>
        <v>0</v>
      </c>
      <c r="X378" s="98">
        <f>IF(E378=0,0,E378*F374)</f>
        <v>0</v>
      </c>
      <c r="Y378" s="98">
        <f t="shared" ref="Y378:Y384" si="68">IF(NOT(ISERROR(MATCH("Selvfinansieret",B$373,0))),0,IF(OR(NOT(ISERROR(MATCH("Ej statsstøtte",B$373,0))),NOT(ISERROR(MATCH(B$373,AI$383:AI$385,0)))),E378,IF(AND(D$387=0,C$387=0),X378,IF(AND(D$387&gt;0,C$387=0),V378,IF(AND(D$387&gt;0,C$387&gt;0,V378=0),0,IF(AND(W378&lt;&gt;0,W378&lt;V378),W378,V378))))))</f>
        <v>0</v>
      </c>
      <c r="AA378" s="19"/>
      <c r="AB378" s="20"/>
      <c r="AC378"/>
    </row>
    <row r="379" spans="1:36" ht="15" customHeight="1">
      <c r="A379" s="3" t="s">
        <v>69</v>
      </c>
      <c r="B379" s="110">
        <f t="shared" si="67"/>
        <v>0</v>
      </c>
      <c r="C379" s="110">
        <f t="shared" si="66"/>
        <v>0</v>
      </c>
      <c r="D379" s="110"/>
      <c r="E379" s="241">
        <v>0</v>
      </c>
      <c r="F379" s="46"/>
      <c r="G379" s="531"/>
      <c r="H379" s="532"/>
      <c r="I379" s="532"/>
      <c r="J379" s="532"/>
      <c r="K379" s="532"/>
      <c r="L379" s="532"/>
      <c r="M379" s="532"/>
      <c r="N379" s="532"/>
      <c r="O379" s="533"/>
      <c r="P379" s="104"/>
      <c r="Q379" s="35"/>
      <c r="R379" s="39"/>
      <c r="S379" s="22"/>
      <c r="T379" s="20"/>
      <c r="U379" s="20" t="e">
        <f>((F375-((E386*F375+C387+D387)-E386)/E386))*E379</f>
        <v>#VALUE!</v>
      </c>
      <c r="V379" t="e">
        <f>H376*E379</f>
        <v>#VALUE!</v>
      </c>
      <c r="W379" s="3">
        <f>IFERROR(IF(E379=0,0,E379*H375),0)</f>
        <v>0</v>
      </c>
      <c r="X379" s="98">
        <f>IF(E379=0,0,E379*F374)</f>
        <v>0</v>
      </c>
      <c r="Y379" s="98">
        <f t="shared" si="68"/>
        <v>0</v>
      </c>
      <c r="AA379" s="19"/>
      <c r="AB379" s="20"/>
      <c r="AC379"/>
      <c r="AD379" s="29" t="s">
        <v>147</v>
      </c>
      <c r="AE379" s="29" t="s">
        <v>115</v>
      </c>
      <c r="AF379" s="29" t="s">
        <v>136</v>
      </c>
      <c r="AG379" s="29" t="s">
        <v>116</v>
      </c>
      <c r="AH379" s="29" t="s">
        <v>134</v>
      </c>
      <c r="AI379" s="29" t="s">
        <v>138</v>
      </c>
      <c r="AJ379" s="29" t="s">
        <v>148</v>
      </c>
    </row>
    <row r="380" spans="1:36" ht="15" customHeight="1">
      <c r="A380" s="3" t="s">
        <v>34</v>
      </c>
      <c r="B380" s="110">
        <f t="shared" si="67"/>
        <v>0</v>
      </c>
      <c r="C380" s="110">
        <f t="shared" si="66"/>
        <v>0</v>
      </c>
      <c r="D380" s="110"/>
      <c r="E380" s="241">
        <v>0</v>
      </c>
      <c r="F380" s="46"/>
      <c r="G380" s="531"/>
      <c r="H380" s="532"/>
      <c r="I380" s="532"/>
      <c r="J380" s="532"/>
      <c r="K380" s="532"/>
      <c r="L380" s="532"/>
      <c r="M380" s="532"/>
      <c r="N380" s="532"/>
      <c r="O380" s="533"/>
      <c r="P380" s="105"/>
      <c r="Q380" s="35"/>
      <c r="R380" s="39"/>
      <c r="S380" s="22"/>
      <c r="T380" s="20"/>
      <c r="U380" s="20" t="e">
        <f>((F375-((E386*F375+C387+D387)-E386)/E386))*E380</f>
        <v>#VALUE!</v>
      </c>
      <c r="V380" t="e">
        <f>H376*E380</f>
        <v>#VALUE!</v>
      </c>
      <c r="W380" s="3">
        <f>IFERROR(IF(E380=0,0,E380*H375),0)</f>
        <v>0</v>
      </c>
      <c r="X380" s="98">
        <f>IF(E380=0,0,E380*F374)</f>
        <v>0</v>
      </c>
      <c r="Y380" s="98">
        <f t="shared" si="68"/>
        <v>0</v>
      </c>
      <c r="AA380" t="s">
        <v>130</v>
      </c>
      <c r="AB380" t="s">
        <v>125</v>
      </c>
      <c r="AC380"/>
      <c r="AD380" t="s">
        <v>109</v>
      </c>
      <c r="AE380" t="s">
        <v>109</v>
      </c>
      <c r="AF380" t="s">
        <v>117</v>
      </c>
      <c r="AG380" s="95" t="s">
        <v>124</v>
      </c>
      <c r="AH380" s="98" t="str">
        <f>IF(NOT(ISERROR(MATCH("Selvfinansieret",B373,0))),"",IF(NOT(ISERROR(MATCH(B373,{"ABER"},0))),AE380,IF(NOT(ISERROR(MATCH(B373,{"GBER"},0))),AF380,IF(NOT(ISERROR(MATCH(B373,{"FIBER"},0))),AG380,IF(NOT(ISERROR(MATCH(B373,{"Ej statsstøtte"},0))),AD380,"")))))</f>
        <v/>
      </c>
      <c r="AI380" s="96" t="s">
        <v>115</v>
      </c>
    </row>
    <row r="381" spans="1:36" ht="15" customHeight="1">
      <c r="A381" s="3" t="s">
        <v>2</v>
      </c>
      <c r="B381" s="110">
        <f t="shared" si="67"/>
        <v>0</v>
      </c>
      <c r="C381" s="110">
        <f t="shared" si="66"/>
        <v>0</v>
      </c>
      <c r="D381" s="110"/>
      <c r="E381" s="241">
        <v>0</v>
      </c>
      <c r="F381" s="46"/>
      <c r="G381" s="531"/>
      <c r="H381" s="532"/>
      <c r="I381" s="532"/>
      <c r="J381" s="532"/>
      <c r="K381" s="532"/>
      <c r="L381" s="532"/>
      <c r="M381" s="532"/>
      <c r="N381" s="532"/>
      <c r="O381" s="533"/>
      <c r="P381" s="105"/>
      <c r="Q381" s="35"/>
      <c r="R381" s="39"/>
      <c r="S381" s="22"/>
      <c r="T381" s="20"/>
      <c r="U381" s="20" t="e">
        <f>((F375-((E386*F375+C387+D387)-E386)/E386))*E381</f>
        <v>#VALUE!</v>
      </c>
      <c r="V381" t="e">
        <f>H376*E381</f>
        <v>#VALUE!</v>
      </c>
      <c r="W381" s="3">
        <f>IFERROR(IF(E381=0,0,E381*H375),0)</f>
        <v>0</v>
      </c>
      <c r="X381" s="98">
        <f>IF(E381=0,0,E381*F374)</f>
        <v>0</v>
      </c>
      <c r="Y381" s="98">
        <f t="shared" si="68"/>
        <v>0</v>
      </c>
      <c r="AA381" t="s">
        <v>56</v>
      </c>
      <c r="AB381" t="s">
        <v>126</v>
      </c>
      <c r="AC381"/>
      <c r="AD381" t="s">
        <v>110</v>
      </c>
      <c r="AE381" t="s">
        <v>110</v>
      </c>
      <c r="AF381" t="s">
        <v>118</v>
      </c>
      <c r="AG381" s="95" t="s">
        <v>111</v>
      </c>
      <c r="AH381" s="98" t="str">
        <f>IF(NOT(ISERROR(MATCH("Selvfinansieret",B373,0))),"",IF(NOT(ISERROR(MATCH(B373,{"ABER"},0))),AE381,IF(NOT(ISERROR(MATCH(B373,{"GBER"},0))),AF381,IF(NOT(ISERROR(MATCH(B373,{"FIBER"},0))),AG381,IF(NOT(ISERROR(MATCH(B373,{"Ej statsstøtte"},0))),AD381,"")))))</f>
        <v/>
      </c>
      <c r="AI381" s="97" t="s">
        <v>136</v>
      </c>
    </row>
    <row r="382" spans="1:36" ht="15" customHeight="1">
      <c r="A382" s="3" t="s">
        <v>10</v>
      </c>
      <c r="B382" s="110">
        <f t="shared" si="67"/>
        <v>0</v>
      </c>
      <c r="C382" s="110">
        <f t="shared" si="66"/>
        <v>0</v>
      </c>
      <c r="D382" s="110"/>
      <c r="E382" s="241">
        <v>0</v>
      </c>
      <c r="F382" s="46"/>
      <c r="G382" s="531"/>
      <c r="H382" s="532"/>
      <c r="I382" s="532"/>
      <c r="J382" s="532"/>
      <c r="K382" s="532"/>
      <c r="L382" s="532"/>
      <c r="M382" s="532"/>
      <c r="N382" s="532"/>
      <c r="O382" s="533"/>
      <c r="P382" s="104"/>
      <c r="Q382" s="35"/>
      <c r="R382" s="39"/>
      <c r="S382" s="22"/>
      <c r="T382" s="20"/>
      <c r="U382" s="20" t="e">
        <f>((F375-((E386*F375+C387+D387)-E386)/E386))*E382</f>
        <v>#VALUE!</v>
      </c>
      <c r="V382" t="e">
        <f>H376*E382</f>
        <v>#VALUE!</v>
      </c>
      <c r="W382" s="3">
        <f>IFERROR(IF(E382=0,0,E382*H375),0)</f>
        <v>0</v>
      </c>
      <c r="X382" s="98">
        <f>IF(E382=0,0,E382*F374)</f>
        <v>0</v>
      </c>
      <c r="Y382" s="98">
        <f t="shared" si="68"/>
        <v>0</v>
      </c>
      <c r="Z382" s="98"/>
      <c r="AA382" t="s">
        <v>131</v>
      </c>
      <c r="AB382"/>
      <c r="AC382"/>
      <c r="AD382" t="s">
        <v>111</v>
      </c>
      <c r="AE382" t="s">
        <v>111</v>
      </c>
      <c r="AF382" t="s">
        <v>119</v>
      </c>
      <c r="AG382" s="137" t="s">
        <v>137</v>
      </c>
      <c r="AH382" s="98" t="str">
        <f>IF(NOT(ISERROR(MATCH("Selvfinansieret",B373,0))),"",IF(NOT(ISERROR(MATCH(B373,{"ABER"},0))),AE382,IF(NOT(ISERROR(MATCH(B373,{"GBER"},0))),AF382,IF(NOT(ISERROR(MATCH(B373,{"FIBER"},0))),AG382,IF(NOT(ISERROR(MATCH(B373,{"Ej statsstøtte"},0))),AD382,"")))))</f>
        <v/>
      </c>
      <c r="AI382" s="97" t="s">
        <v>116</v>
      </c>
    </row>
    <row r="383" spans="1:36" ht="15.75" customHeight="1" thickBot="1">
      <c r="A383" s="6" t="s">
        <v>68</v>
      </c>
      <c r="B383" s="110">
        <f t="shared" si="67"/>
        <v>0</v>
      </c>
      <c r="C383" s="110">
        <f t="shared" si="66"/>
        <v>0</v>
      </c>
      <c r="D383" s="110"/>
      <c r="E383" s="242">
        <v>0</v>
      </c>
      <c r="F383" s="46"/>
      <c r="G383" s="531"/>
      <c r="H383" s="532"/>
      <c r="I383" s="532"/>
      <c r="J383" s="532"/>
      <c r="K383" s="532"/>
      <c r="L383" s="532"/>
      <c r="M383" s="532"/>
      <c r="N383" s="532"/>
      <c r="O383" s="533"/>
      <c r="P383" s="104"/>
      <c r="Q383" s="35"/>
      <c r="R383" s="39"/>
      <c r="S383" s="22"/>
      <c r="T383" s="20"/>
      <c r="U383" s="20" t="e">
        <f>((F375-((E386*F375+C387+D387)-E386)/E386))*E383</f>
        <v>#VALUE!</v>
      </c>
      <c r="V383" t="e">
        <f>H376*E383</f>
        <v>#VALUE!</v>
      </c>
      <c r="W383" s="3">
        <f>IFERROR(IF(E383=0,0,E383*H375),0)</f>
        <v>0</v>
      </c>
      <c r="X383" s="98">
        <f>IF(E383=0,0,E383*F374)</f>
        <v>0</v>
      </c>
      <c r="Y383" s="98">
        <f t="shared" si="68"/>
        <v>0</v>
      </c>
      <c r="Z383" s="98"/>
      <c r="AA383" t="s">
        <v>72</v>
      </c>
      <c r="AB383"/>
      <c r="AC383"/>
      <c r="AD383" t="s">
        <v>112</v>
      </c>
      <c r="AE383" t="s">
        <v>112</v>
      </c>
      <c r="AF383" t="s">
        <v>120</v>
      </c>
      <c r="AG383" s="41" t="str">
        <f>""</f>
        <v/>
      </c>
      <c r="AH383" s="98" t="str">
        <f>IF(NOT(ISERROR(MATCH("Selvfinansieret",B373,0))),"",IF(NOT(ISERROR(MATCH(B373,{"ABER"},0))),AE383,IF(NOT(ISERROR(MATCH(B373,{"GBER"},0))),AF383,IF(NOT(ISERROR(MATCH(B373,{"FIBER"},0))),AG383,IF(NOT(ISERROR(MATCH(B373,{"Ej statsstøtte"},0))),AD383,"")))))</f>
        <v/>
      </c>
      <c r="AI383" s="40" t="s">
        <v>85</v>
      </c>
    </row>
    <row r="384" spans="1:36" ht="15" customHeight="1">
      <c r="A384" s="49" t="s">
        <v>21</v>
      </c>
      <c r="B384" s="114">
        <f>SUM(B377+B378+B379+B380-B381-B382+B383)</f>
        <v>0</v>
      </c>
      <c r="C384" s="111">
        <f>SUM(C377+C378+C379+C380-C381-C382+C383)</f>
        <v>0</v>
      </c>
      <c r="D384" s="111"/>
      <c r="E384" s="245">
        <f>SUM(B384:C384)</f>
        <v>0</v>
      </c>
      <c r="F384" s="48"/>
      <c r="G384" s="531"/>
      <c r="H384" s="532"/>
      <c r="I384" s="532"/>
      <c r="J384" s="532"/>
      <c r="K384" s="532"/>
      <c r="L384" s="532"/>
      <c r="M384" s="532"/>
      <c r="N384" s="532"/>
      <c r="O384" s="533"/>
      <c r="P384" s="23"/>
      <c r="R384"/>
      <c r="S384"/>
      <c r="T384"/>
      <c r="U384" s="20" t="e">
        <f>((F375-((E386*F375+C387+D387)-E386)/E386))*E384</f>
        <v>#VALUE!</v>
      </c>
      <c r="V384" t="e">
        <f>H376*E384</f>
        <v>#VALUE!</v>
      </c>
      <c r="W384" s="3">
        <f>IFERROR(IF(E384=0,0,E384*H375),0)</f>
        <v>0</v>
      </c>
      <c r="X384" s="98">
        <f>IF(E384=0,0,E384*F374)</f>
        <v>0</v>
      </c>
      <c r="Y384" s="98">
        <f t="shared" si="68"/>
        <v>0</v>
      </c>
      <c r="Z384" s="98"/>
      <c r="AA384" t="s">
        <v>146</v>
      </c>
      <c r="AB384"/>
      <c r="AC384"/>
      <c r="AD384" t="s">
        <v>122</v>
      </c>
      <c r="AE384" t="s">
        <v>113</v>
      </c>
      <c r="AF384" t="s">
        <v>121</v>
      </c>
      <c r="AG384" s="41" t="str">
        <f>""</f>
        <v/>
      </c>
      <c r="AH384" s="98" t="str">
        <f>IF(NOT(ISERROR(MATCH("Selvfinansieret",B373,0))),"",IF(NOT(ISERROR(MATCH(B373,{"ABER"},0))),AE384,IF(NOT(ISERROR(MATCH(B373,{"GBER"},0))),AF384,IF(NOT(ISERROR(MATCH(B373,{"FIBER"},0))),AG384,IF(NOT(ISERROR(MATCH(B373,{"Ej statsstøtte"},0))),AD384,"")))))</f>
        <v/>
      </c>
      <c r="AI384" s="40" t="s">
        <v>86</v>
      </c>
    </row>
    <row r="385" spans="1:36" ht="15.75" customHeight="1" thickBot="1">
      <c r="A385" s="13" t="s">
        <v>1</v>
      </c>
      <c r="B385" s="112">
        <f>IFERROR(IF(E385=0,0,Y385),0)</f>
        <v>0</v>
      </c>
      <c r="C385" s="110">
        <f>IFERROR(E385-B385,0)</f>
        <v>0</v>
      </c>
      <c r="D385" s="110"/>
      <c r="E385" s="242">
        <v>0</v>
      </c>
      <c r="F385" s="47"/>
      <c r="G385" s="531"/>
      <c r="H385" s="532"/>
      <c r="I385" s="532"/>
      <c r="J385" s="532"/>
      <c r="K385" s="532"/>
      <c r="L385" s="532"/>
      <c r="M385" s="532"/>
      <c r="N385" s="532"/>
      <c r="O385" s="533"/>
      <c r="P385" s="104"/>
      <c r="R385"/>
      <c r="S385"/>
      <c r="T385"/>
      <c r="U385" s="20" t="e">
        <f>((F375-((E386*F375+C387+D387)-E386)/E386))*E385</f>
        <v>#VALUE!</v>
      </c>
      <c r="V385" t="e">
        <f>H376*E385</f>
        <v>#VALUE!</v>
      </c>
      <c r="W385" s="3">
        <f>IFERROR(IF(E385=0,0,E385*H375),0)</f>
        <v>0</v>
      </c>
      <c r="X385" s="98">
        <f>IF(E385=0,0,E385*F374)</f>
        <v>0</v>
      </c>
      <c r="Y385" s="98">
        <f>IF(NOT(ISERROR(MATCH("Selvfinansieret",B$373,0))),0,IF(OR(NOT(ISERROR(MATCH("Ej statsstøtte",B$373,0))),NOT(ISERROR(MATCH(B$373,AI$383:AI$385,0)))),E385,IF(AND(D$387=0,C$387=0),X385,IF(AND(D$387&gt;0,C$387=0),V385,IF(AND(D$387&gt;0,C$387&gt;0,V385=0),0,IF(AND(W385&lt;&gt;0,W385&lt;V385),W385,V385))))))</f>
        <v>0</v>
      </c>
      <c r="Z385" s="98"/>
      <c r="AA385" s="19"/>
      <c r="AB385" s="20"/>
      <c r="AC385"/>
      <c r="AD385" t="s">
        <v>113</v>
      </c>
      <c r="AE385" t="s">
        <v>114</v>
      </c>
      <c r="AF385" t="s">
        <v>122</v>
      </c>
      <c r="AG385" s="41" t="str">
        <f>""</f>
        <v/>
      </c>
      <c r="AH385" s="98" t="str">
        <f>IF(NOT(ISERROR(MATCH("Selvfinansieret",B373,0))),"",IF(NOT(ISERROR(MATCH(B373,{"ABER"},0))),AE385,IF(NOT(ISERROR(MATCH(B373,{"GBER"},0))),AF385,IF(NOT(ISERROR(MATCH(B373,{"FIBER"},0))),AG385,IF(NOT(ISERROR(MATCH(B373,{"Ej statsstøtte"},0))),AD385,"")))))</f>
        <v/>
      </c>
      <c r="AI385" s="40" t="s">
        <v>87</v>
      </c>
    </row>
    <row r="386" spans="1:36" ht="15.75" customHeight="1" thickBot="1">
      <c r="A386" s="81" t="s">
        <v>0</v>
      </c>
      <c r="B386" s="143">
        <f>IF(B384+B385&lt;=0,0,B384+B385)</f>
        <v>0</v>
      </c>
      <c r="C386" s="143">
        <f>IF(C384+C385-C387&lt;=0,0,C384+C385-C387)</f>
        <v>0</v>
      </c>
      <c r="D386" s="159"/>
      <c r="E386" s="246">
        <f>SUM(E377+E378+E379+E380-E381-E382+E383)+E385</f>
        <v>0</v>
      </c>
      <c r="F386" s="222"/>
      <c r="G386" s="534"/>
      <c r="H386" s="535"/>
      <c r="I386" s="535"/>
      <c r="J386" s="535"/>
      <c r="K386" s="535"/>
      <c r="L386" s="535"/>
      <c r="M386" s="535"/>
      <c r="N386" s="535"/>
      <c r="O386" s="536"/>
      <c r="P386" s="23"/>
      <c r="R386"/>
      <c r="S386"/>
      <c r="T386"/>
      <c r="U386" s="20" t="e">
        <f>((F375-((E386*F375+C387+D387)-E386)/E386))*E386</f>
        <v>#VALUE!</v>
      </c>
      <c r="V386" t="e">
        <f>H376*E386</f>
        <v>#VALUE!</v>
      </c>
      <c r="W386" s="3">
        <f>IFERROR(IF(E386=0,0,E386*H375),0)</f>
        <v>0</v>
      </c>
      <c r="Y386" s="98">
        <f t="shared" ref="Y386" si="69">IF(NOT(ISERROR(MATCH("Selvfinansieret",B$373,0))),0,IF(OR(NOT(ISERROR(MATCH("Ej statsstøtte",B$373,0))),NOT(ISERROR(MATCH(B$373,AI$383:AI$385,0)))),E386,IF(AND(D396=0,C396=0),X386,IF(AND(D396&gt;0,C396=0),V386,IF(AND(D396&gt;0,C396&gt;0,V386=0),0,IF(AND(W386&lt;&gt;0,W386&lt;V386),W386,V386))))))</f>
        <v>0</v>
      </c>
      <c r="Z386" s="98"/>
      <c r="AA386" s="96"/>
      <c r="AB386" s="96"/>
      <c r="AC386"/>
      <c r="AD386" t="s">
        <v>114</v>
      </c>
      <c r="AE386" s="41" t="str">
        <f>""</f>
        <v/>
      </c>
      <c r="AF386" t="s">
        <v>111</v>
      </c>
      <c r="AG386" s="41" t="str">
        <f>""</f>
        <v/>
      </c>
      <c r="AH386" s="98" t="str">
        <f>IF(NOT(ISERROR(MATCH("Selvfinansieret",B373,0))),"",IF(NOT(ISERROR(MATCH(B373,{"ABER"},0))),AE386,IF(NOT(ISERROR(MATCH(B373,{"GBER"},0))),AF386,IF(NOT(ISERROR(MATCH(B373,{"FIBER"},0))),AG386,IF(NOT(ISERROR(MATCH(B373,{"Ej statsstøtte"},0))),AD386,"")))))</f>
        <v/>
      </c>
      <c r="AI386" s="20" t="s">
        <v>135</v>
      </c>
    </row>
    <row r="387" spans="1:36" s="4" customFormat="1">
      <c r="A387" s="83" t="s">
        <v>101</v>
      </c>
      <c r="B387" s="142">
        <f>B386</f>
        <v>0</v>
      </c>
      <c r="C387" s="163"/>
      <c r="D387" s="161"/>
      <c r="E387" s="247">
        <f>SUM(B377+B378+B379+B380-B381-B382+B383)</f>
        <v>0</v>
      </c>
      <c r="F387" s="101"/>
      <c r="G387" s="80"/>
      <c r="H387" s="80"/>
      <c r="I387" s="80"/>
      <c r="J387" s="80"/>
      <c r="K387" s="80"/>
      <c r="L387" s="80"/>
      <c r="M387" s="80"/>
      <c r="N387" s="80"/>
      <c r="O387" s="80"/>
      <c r="P387" s="23"/>
      <c r="Q387"/>
      <c r="R387"/>
      <c r="S387"/>
      <c r="T387"/>
      <c r="U387"/>
      <c r="V387"/>
      <c r="W387"/>
      <c r="X387"/>
      <c r="Y387" s="98"/>
      <c r="Z387" s="98"/>
      <c r="AA387" s="35"/>
      <c r="AB387" s="97"/>
      <c r="AC387" s="20"/>
      <c r="AD387" t="s">
        <v>124</v>
      </c>
      <c r="AE387" s="3" t="str">
        <f>""</f>
        <v/>
      </c>
      <c r="AF387" s="41" t="s">
        <v>123</v>
      </c>
      <c r="AG387" s="41" t="str">
        <f>""</f>
        <v/>
      </c>
      <c r="AH387" s="98" t="str">
        <f>IF(NOT(ISERROR(MATCH("Selvfinansieret",B373,0))),"",IF(NOT(ISERROR(MATCH(B373,{"ABER"},0))),AE387,IF(NOT(ISERROR(MATCH(B373,{"GBER"},0))),AF387,IF(NOT(ISERROR(MATCH(B373,{"FIBER"},0))),AG387,IF(NOT(ISERROR(MATCH(B373,{"Ej statsstøtte"},0))),AD387,"")))))</f>
        <v/>
      </c>
      <c r="AI387" t="s">
        <v>149</v>
      </c>
      <c r="AJ387" s="3"/>
    </row>
    <row r="388" spans="1:36" s="4" customFormat="1">
      <c r="A388" s="122"/>
      <c r="B388" s="123"/>
      <c r="C388" s="123"/>
      <c r="D388" s="123"/>
      <c r="E388" s="248"/>
      <c r="F388" s="79"/>
      <c r="G388" s="80"/>
      <c r="H388" s="80"/>
      <c r="I388" s="80"/>
      <c r="J388" s="80"/>
      <c r="K388" s="80"/>
      <c r="L388" s="80"/>
      <c r="M388" s="80"/>
      <c r="N388" s="80"/>
      <c r="O388" s="80"/>
      <c r="P388" s="23"/>
      <c r="Q388"/>
      <c r="R388"/>
      <c r="S388"/>
      <c r="T388"/>
      <c r="U388"/>
      <c r="V388"/>
      <c r="W388"/>
      <c r="X388"/>
      <c r="Y388" s="98"/>
      <c r="Z388" s="98"/>
      <c r="AA388" s="98"/>
      <c r="AD388" t="s">
        <v>137</v>
      </c>
      <c r="AE388" s="4" t="str">
        <f>""</f>
        <v/>
      </c>
      <c r="AF388" s="4" t="str">
        <f>""</f>
        <v/>
      </c>
      <c r="AG388" s="41" t="str">
        <f>""</f>
        <v/>
      </c>
      <c r="AH388" s="98" t="str">
        <f>IF(NOT(ISERROR(MATCH("Selvfinansieret",B373,0))),"",IF(NOT(ISERROR(MATCH(B373,{"ABER"},0))),AE388,IF(NOT(ISERROR(MATCH(B373,{"GBER"},0))),AF388,IF(NOT(ISERROR(MATCH(B373,{"FIBER"},0))),AG388,IF(NOT(ISERROR(MATCH(B373,{"Ej statsstøtte"},0))),AD388,"")))))</f>
        <v/>
      </c>
    </row>
    <row r="389" spans="1:36" s="4" customFormat="1">
      <c r="A389" s="77"/>
      <c r="B389" s="78"/>
      <c r="C389" s="78"/>
      <c r="D389" s="78"/>
      <c r="E389" s="249" t="s">
        <v>133</v>
      </c>
      <c r="F389" s="107" t="str">
        <f>F374</f>
        <v/>
      </c>
      <c r="G389" s="79"/>
      <c r="H389" s="80"/>
      <c r="I389" s="80"/>
      <c r="J389" s="80"/>
      <c r="K389" s="80"/>
      <c r="L389" s="80"/>
      <c r="M389" s="80"/>
      <c r="N389" s="80"/>
      <c r="O389" s="80"/>
      <c r="P389" s="80"/>
      <c r="Q389" s="23"/>
      <c r="R389"/>
      <c r="S389"/>
      <c r="T389"/>
      <c r="U389"/>
      <c r="V389"/>
      <c r="W389"/>
      <c r="X389"/>
      <c r="Y389"/>
      <c r="Z389" s="98"/>
      <c r="AA389" s="3"/>
      <c r="AB389" s="3"/>
      <c r="AC389" s="3"/>
    </row>
    <row r="390" spans="1:36" s="4" customFormat="1" ht="28">
      <c r="A390" s="77"/>
      <c r="B390" s="78"/>
      <c r="C390" s="78"/>
      <c r="D390" s="78"/>
      <c r="E390" s="250" t="s">
        <v>152</v>
      </c>
      <c r="F390" s="107" t="str">
        <f>IFERROR(B386/E386,"")</f>
        <v/>
      </c>
      <c r="G390" s="79"/>
      <c r="H390" s="80"/>
      <c r="I390" s="80"/>
      <c r="J390" s="80"/>
      <c r="K390" s="80"/>
      <c r="L390" s="80"/>
      <c r="M390" s="80"/>
      <c r="N390" s="80"/>
      <c r="O390" s="80"/>
      <c r="P390" s="80"/>
      <c r="Q390" s="23"/>
      <c r="R390"/>
      <c r="S390"/>
      <c r="T390"/>
      <c r="U390"/>
      <c r="V390"/>
      <c r="W390"/>
      <c r="X390"/>
      <c r="Y390"/>
      <c r="Z390" s="98"/>
      <c r="AA390" s="3"/>
      <c r="AB390" s="3"/>
      <c r="AC390" s="3"/>
    </row>
    <row r="391" spans="1:36">
      <c r="A391" s="14"/>
      <c r="B391" s="15"/>
      <c r="C391" s="15"/>
      <c r="D391" s="15"/>
      <c r="E391" s="251" t="s">
        <v>57</v>
      </c>
      <c r="F391" s="50">
        <f>IF(NOT(ISERROR(MATCH("Ej statsstøtte",B373,0))),0,IFERROR(E385/E384,0))</f>
        <v>0</v>
      </c>
      <c r="G391" s="138"/>
      <c r="H391" s="2"/>
      <c r="I391" s="2"/>
      <c r="J391" s="2"/>
      <c r="K391" s="2"/>
      <c r="L391" s="2"/>
      <c r="M391" s="2"/>
      <c r="N391" s="2"/>
      <c r="O391" s="2"/>
      <c r="P391" s="2"/>
      <c r="R391"/>
      <c r="S391"/>
      <c r="T391"/>
      <c r="U391"/>
      <c r="W391"/>
      <c r="Y391"/>
    </row>
    <row r="392" spans="1:36" ht="14.5">
      <c r="A392" s="31" t="s">
        <v>64</v>
      </c>
      <c r="B392" s="32">
        <f>IFERROR(E386/$E$15,0)</f>
        <v>0</v>
      </c>
      <c r="C392" s="15"/>
      <c r="D392" s="15"/>
      <c r="E392" s="252" t="s">
        <v>58</v>
      </c>
      <c r="F392" s="50">
        <f>IFERROR(E385/E377,0)</f>
        <v>0</v>
      </c>
      <c r="H392" s="2"/>
      <c r="I392" s="2"/>
      <c r="J392" s="2"/>
      <c r="K392" s="2"/>
      <c r="L392" s="2"/>
      <c r="M392" s="2"/>
      <c r="N392" s="2"/>
      <c r="O392" s="2"/>
      <c r="P392" s="2"/>
      <c r="R392"/>
      <c r="S392"/>
      <c r="T392"/>
      <c r="U392"/>
      <c r="W392"/>
      <c r="Y392"/>
    </row>
    <row r="393" spans="1:36" ht="14.5">
      <c r="A393" s="30"/>
      <c r="B393" s="33"/>
      <c r="E393" s="252"/>
      <c r="H393" s="2"/>
      <c r="I393" s="2"/>
      <c r="J393" s="2"/>
      <c r="K393" s="2"/>
      <c r="L393" s="2"/>
      <c r="M393" s="2"/>
      <c r="N393" s="2"/>
      <c r="O393" s="2"/>
      <c r="P393" s="2"/>
      <c r="R393"/>
      <c r="S393"/>
      <c r="T393"/>
      <c r="U393"/>
      <c r="W393"/>
      <c r="Y393"/>
      <c r="AD393"/>
    </row>
    <row r="394" spans="1:36" ht="14.5">
      <c r="A394" s="9" t="s">
        <v>24</v>
      </c>
      <c r="B394" s="1"/>
      <c r="C394" s="119" t="s">
        <v>52</v>
      </c>
      <c r="D394" s="119"/>
      <c r="E394" s="253" t="s">
        <v>27</v>
      </c>
      <c r="F394" s="117"/>
      <c r="G394" s="98"/>
      <c r="H394" s="118"/>
      <c r="I394" s="120"/>
      <c r="J394" s="98"/>
      <c r="K394" s="98"/>
      <c r="L394" s="98"/>
      <c r="M394" s="98"/>
      <c r="R394" s="27"/>
      <c r="S394" s="36"/>
      <c r="T394" s="97"/>
      <c r="W394" s="3"/>
      <c r="X394" s="40"/>
      <c r="AA394" s="98" t="str">
        <f>IF(NOT(ISERROR(MATCH("Selvfinansieret",B395,0))),"",IF(NOT(ISERROR(MATCH(B395,{"ABER"},0))),IF(X394=0,"",X394),IF(NOT(ISERROR(MATCH(B395,{"GEBER"},0))),IF(AG409=0,"",AG409),IF(NOT(ISERROR(MATCH(B395,{"FIBER"},0))),IF(Z394=0,"",Z394),""))))</f>
        <v/>
      </c>
      <c r="AF394" s="98"/>
    </row>
    <row r="395" spans="1:36" ht="14.5">
      <c r="A395" s="9" t="s">
        <v>144</v>
      </c>
      <c r="B395" s="11"/>
      <c r="C395" s="119"/>
      <c r="D395" s="119"/>
      <c r="E395" s="253" t="s">
        <v>127</v>
      </c>
      <c r="F395" s="11" t="str">
        <f>IF(ISBLANK($F$19),"Projektform skal vælges ved hovedansøger",$F$19)</f>
        <v>Projektform skal vælges ved hovedansøger</v>
      </c>
      <c r="G395" s="98"/>
      <c r="H395" s="118"/>
      <c r="I395" s="120"/>
      <c r="J395" s="98"/>
      <c r="K395" s="98"/>
      <c r="L395" s="98"/>
      <c r="M395" s="98"/>
      <c r="R395" s="27"/>
      <c r="S395" s="36"/>
      <c r="T395" s="40"/>
      <c r="W395" s="3"/>
      <c r="X395" s="40"/>
      <c r="Y395" s="41"/>
      <c r="AA395" s="98"/>
      <c r="AF395" s="98"/>
    </row>
    <row r="396" spans="1:36" ht="29">
      <c r="A396" s="10" t="s">
        <v>25</v>
      </c>
      <c r="B396" s="11"/>
      <c r="C396" s="10"/>
      <c r="D396" s="10"/>
      <c r="E396" s="254" t="s">
        <v>26</v>
      </c>
      <c r="F396" s="129" t="str">
        <f>IFERROR(IF(NOT(ISERROR(MATCH(B395,{"ABER"},0))),INDEX(ABER_Tilskudsprocent_liste[#All],MATCH(B396,ABER_Tilskudsprocent_liste[[#All],[Typer af projekter og aktiviteter/ virksomhedsstørrelse]],0),MATCH(AA398,ABER_Tilskudsprocent_liste[#Headers],0)),IF(NOT(ISERROR(MATCH(B395,{"GBER"},0))),INDEX(GEBER_Tilskudsprocent_liste[#All],MATCH(B396,GEBER_Tilskudsprocent_liste[[#All],[Typer af projekter og aktiviteter/ virksomhedsstørrelse]],0),MATCH(AA398,GEBER_Tilskudsprocent_liste[#Headers],0)),IF(NOT(ISERROR(MATCH(B395,{"FIBER"},0))),INDEX(FIBER_Tilskudsprocent_liste[#All],MATCH(B396,FIBER_Tilskudsprocent_liste[[#All],[Typer af projekter og aktiviteter/ virksomhedsstørrelse]],0),MATCH(AA398,FIBER_Tilskudsprocent_liste[#Headers],0)),""))),"")</f>
        <v/>
      </c>
      <c r="G396" s="128" t="s">
        <v>150</v>
      </c>
      <c r="H396" s="144" t="s">
        <v>155</v>
      </c>
      <c r="I396" s="145"/>
      <c r="J396" s="146" t="s">
        <v>158</v>
      </c>
      <c r="K396" s="146"/>
      <c r="L396" s="98"/>
      <c r="M396" s="98"/>
      <c r="R396" s="28"/>
      <c r="S396" s="37"/>
      <c r="T396" s="40"/>
      <c r="W396" s="3"/>
      <c r="X396" s="100"/>
      <c r="AB396" s="40"/>
      <c r="AF396" s="98"/>
    </row>
    <row r="397" spans="1:36" ht="14.5">
      <c r="A397" s="9"/>
      <c r="B397" s="10"/>
      <c r="C397" s="10"/>
      <c r="D397" s="10"/>
      <c r="E397" s="254"/>
      <c r="F397" s="150" t="str">
        <f>IFERROR(IF(NOT(ISERROR(MATCH(B395,{"ABER"},0))),INDEX(ABER_Tilskudsprocent_liste[#All],MATCH(B396,ABER_Tilskudsprocent_liste[[#All],[Typer af projekter og aktiviteter/ virksomhedsstørrelse]],0),MATCH(AA398,ABER_Tilskudsprocent_liste[#Headers],0)),IF(NOT(ISERROR(MATCH(B395,{"GBER"},0))),INDEX(GEBER_Tilskudsprocent_liste[#All],MATCH(B396,GEBER_Tilskudsprocent_liste[[#All],[Typer af projekter og aktiviteter/ virksomhedsstørrelse]],0),MATCH(AA398,GEBER_Tilskudsprocent_liste[#Headers],0)),IF(NOT(ISERROR(MATCH(B395,{"FIBER"},0))),INDEX(FIBER_Tilskudsprocent_liste[#All],MATCH(B396,FIBER_Tilskudsprocent_liste[[#All],[Typer af projekter og aktiviteter/ virksomhedsstørrelse]],0),MATCH(AA398,FIBER_Tilskudsprocent_liste[#Headers],0)),""))),"")</f>
        <v/>
      </c>
      <c r="G397" s="147"/>
      <c r="H397" s="146" t="str">
        <f>IFERROR(IF(E408*(1-F397)-C409&lt;0,F397-((E408*F397+C409)-E408)/E408,""),"")</f>
        <v/>
      </c>
      <c r="I397" s="146" t="str">
        <f>IFERROR(IF(D409&lt;&gt;0,IF(D409=E408,0,IF(C409&gt;0,(F397-D409/E408)-H397,"HA")),IF(E408*(1-F397)-C409&lt;0,((F397-((E408*F397+C409+D409)-E408)/E408)),"")),"")</f>
        <v/>
      </c>
      <c r="J397" s="148" t="e">
        <f>I397-H398</f>
        <v>#VALUE!</v>
      </c>
      <c r="K397" s="146"/>
      <c r="L397" s="98"/>
      <c r="M397" s="98"/>
      <c r="R397" s="28"/>
      <c r="S397" s="37"/>
      <c r="T397" s="40"/>
      <c r="U397" s="20" t="s">
        <v>157</v>
      </c>
      <c r="V397" t="s">
        <v>156</v>
      </c>
      <c r="W397" s="98" t="s">
        <v>154</v>
      </c>
      <c r="X397" s="98" t="s">
        <v>153</v>
      </c>
      <c r="Y397" s="98" t="s">
        <v>132</v>
      </c>
      <c r="AA397" s="21" t="s">
        <v>129</v>
      </c>
      <c r="AB397" s="25" t="s">
        <v>127</v>
      </c>
      <c r="AC397"/>
    </row>
    <row r="398" spans="1:36" ht="14.5" thickBot="1">
      <c r="A398" s="17"/>
      <c r="B398" s="7" t="s">
        <v>70</v>
      </c>
      <c r="C398" s="7" t="s">
        <v>145</v>
      </c>
      <c r="D398" s="7" t="s">
        <v>151</v>
      </c>
      <c r="E398" s="255" t="s">
        <v>0</v>
      </c>
      <c r="F398" s="8" t="s">
        <v>9</v>
      </c>
      <c r="G398" s="121"/>
      <c r="H398" s="149" t="e">
        <f>(F397-D409/E408)</f>
        <v>#VALUE!</v>
      </c>
      <c r="I398" s="147"/>
      <c r="J398" s="121"/>
      <c r="K398" s="147"/>
      <c r="L398" s="121"/>
      <c r="M398" s="121"/>
      <c r="N398" s="2"/>
      <c r="O398" s="2"/>
      <c r="P398" s="103"/>
      <c r="Q398" s="21"/>
      <c r="R398" s="38"/>
      <c r="S398" s="20"/>
      <c r="T398" s="20"/>
      <c r="U398"/>
      <c r="V398" s="3"/>
      <c r="W398" s="98"/>
      <c r="X398" s="98"/>
      <c r="Z398" s="40"/>
      <c r="AA398" s="19" t="str">
        <f>CONCATENATE(F394," - ",AB398)</f>
        <v xml:space="preserve"> - Projektform skal vælges ved hovedansøger</v>
      </c>
      <c r="AB398" t="str">
        <f>F395</f>
        <v>Projektform skal vælges ved hovedansøger</v>
      </c>
      <c r="AC398"/>
    </row>
    <row r="399" spans="1:36" ht="15" customHeight="1">
      <c r="A399" s="3" t="s">
        <v>67</v>
      </c>
      <c r="B399" s="110">
        <f>IFERROR(IF(E399=0,0,Y399),0)</f>
        <v>0</v>
      </c>
      <c r="C399" s="110">
        <f t="shared" ref="C399:C405" si="70">IFERROR(E399-B399,0)</f>
        <v>0</v>
      </c>
      <c r="D399" s="110"/>
      <c r="E399" s="241">
        <v>0</v>
      </c>
      <c r="F399" s="12"/>
      <c r="G399" s="528" t="s">
        <v>192</v>
      </c>
      <c r="H399" s="529"/>
      <c r="I399" s="529"/>
      <c r="J399" s="529"/>
      <c r="K399" s="529"/>
      <c r="L399" s="529"/>
      <c r="M399" s="529"/>
      <c r="N399" s="529"/>
      <c r="O399" s="530"/>
      <c r="P399" s="104"/>
      <c r="Q399" s="24"/>
      <c r="R399" s="35"/>
      <c r="S399" s="20"/>
      <c r="T399" s="20"/>
      <c r="U399" s="20" t="e">
        <f>((F397-((E408*F397+C409)-E408)/E408))*E399</f>
        <v>#VALUE!</v>
      </c>
      <c r="V399" t="e">
        <f>H398*E399</f>
        <v>#VALUE!</v>
      </c>
      <c r="W399" s="3">
        <f>IFERROR(IF(E399=0,0,E399*H397),0)</f>
        <v>0</v>
      </c>
      <c r="X399" s="98">
        <f>IF(E399=0,0,E399*F396)</f>
        <v>0</v>
      </c>
      <c r="Y399" s="98">
        <f>IF(NOT(ISERROR(MATCH("Selvfinansieret",B$395,0))),0,IF(OR(NOT(ISERROR(MATCH("Ej statsstøtte",B$395,0))),NOT(ISERROR(MATCH(B$395,AI$405:AI$407,0)))),E399,IF(AND(D$409=0,C$409=0),X399,IF(AND(D$409&gt;0,C$409=0),V399,IF(AND(D$409&gt;0,C$409&gt;0,V399=0),0,IF(AND(W399&lt;&gt;0,W399&lt;V399),W399,V399))))))</f>
        <v>0</v>
      </c>
      <c r="AA399" s="19"/>
      <c r="AB399" s="20"/>
      <c r="AC399"/>
      <c r="AE399" s="537" t="s">
        <v>128</v>
      </c>
      <c r="AF399" s="537"/>
      <c r="AG399" s="537"/>
    </row>
    <row r="400" spans="1:36" ht="15" customHeight="1">
      <c r="A400" s="3" t="s">
        <v>3</v>
      </c>
      <c r="B400" s="110">
        <f t="shared" ref="B400:B405" si="71">IFERROR(IF(E400=0,0,Y400),0)</f>
        <v>0</v>
      </c>
      <c r="C400" s="110">
        <f t="shared" si="70"/>
        <v>0</v>
      </c>
      <c r="D400" s="110"/>
      <c r="E400" s="241">
        <v>0</v>
      </c>
      <c r="F400" s="46"/>
      <c r="G400" s="531"/>
      <c r="H400" s="532"/>
      <c r="I400" s="532"/>
      <c r="J400" s="532"/>
      <c r="K400" s="532"/>
      <c r="L400" s="532"/>
      <c r="M400" s="532"/>
      <c r="N400" s="532"/>
      <c r="O400" s="533"/>
      <c r="P400" s="104"/>
      <c r="Q400" s="35"/>
      <c r="R400" s="39"/>
      <c r="S400" s="22"/>
      <c r="T400" s="20"/>
      <c r="U400" s="20" t="e">
        <f>((F397-((E408*F397+C409+D409)-E408)/E408))*E400</f>
        <v>#VALUE!</v>
      </c>
      <c r="V400" t="e">
        <f>H398*E400</f>
        <v>#VALUE!</v>
      </c>
      <c r="W400" s="3">
        <f>IFERROR(IF(E400=0,0,E400*H397),0)</f>
        <v>0</v>
      </c>
      <c r="X400" s="98">
        <f>IF(E400=0,0,E400*F396)</f>
        <v>0</v>
      </c>
      <c r="Y400" s="98">
        <f t="shared" ref="Y400:Y407" si="72">IF(NOT(ISERROR(MATCH("Selvfinansieret",B$395,0))),0,IF(OR(NOT(ISERROR(MATCH("Ej statsstøtte",B$395,0))),NOT(ISERROR(MATCH(B$395,AI$405:AI$407,0)))),E400,IF(AND(D$409=0,C$409=0),X400,IF(AND(D$409&gt;0,C$409=0),V400,IF(AND(D$409&gt;0,C$409&gt;0,V400=0),0,IF(AND(W400&lt;&gt;0,W400&lt;V400),W400,V400))))))</f>
        <v>0</v>
      </c>
      <c r="AA400" s="19"/>
      <c r="AB400" s="20"/>
      <c r="AC400"/>
    </row>
    <row r="401" spans="1:36" ht="15" customHeight="1">
      <c r="A401" s="3" t="s">
        <v>69</v>
      </c>
      <c r="B401" s="110">
        <f t="shared" si="71"/>
        <v>0</v>
      </c>
      <c r="C401" s="110">
        <f t="shared" si="70"/>
        <v>0</v>
      </c>
      <c r="D401" s="110"/>
      <c r="E401" s="241">
        <v>0</v>
      </c>
      <c r="F401" s="46"/>
      <c r="G401" s="531"/>
      <c r="H401" s="532"/>
      <c r="I401" s="532"/>
      <c r="J401" s="532"/>
      <c r="K401" s="532"/>
      <c r="L401" s="532"/>
      <c r="M401" s="532"/>
      <c r="N401" s="532"/>
      <c r="O401" s="533"/>
      <c r="P401" s="104"/>
      <c r="Q401" s="35"/>
      <c r="R401" s="39"/>
      <c r="S401" s="22"/>
      <c r="T401" s="20"/>
      <c r="U401" s="20" t="e">
        <f>((F397-((E408*F397+C409+D409)-E408)/E408))*E401</f>
        <v>#VALUE!</v>
      </c>
      <c r="V401" t="e">
        <f>H398*E401</f>
        <v>#VALUE!</v>
      </c>
      <c r="W401" s="3">
        <f>IFERROR(IF(E401=0,0,E401*H397),0)</f>
        <v>0</v>
      </c>
      <c r="X401" s="98">
        <f>IF(E401=0,0,E401*F396)</f>
        <v>0</v>
      </c>
      <c r="Y401" s="98">
        <f t="shared" si="72"/>
        <v>0</v>
      </c>
      <c r="AA401" s="19"/>
      <c r="AB401" s="20"/>
      <c r="AC401"/>
      <c r="AD401" s="29" t="s">
        <v>147</v>
      </c>
      <c r="AE401" s="29" t="s">
        <v>115</v>
      </c>
      <c r="AF401" s="29" t="s">
        <v>136</v>
      </c>
      <c r="AG401" s="29" t="s">
        <v>116</v>
      </c>
      <c r="AH401" s="29" t="s">
        <v>134</v>
      </c>
      <c r="AI401" s="29" t="s">
        <v>138</v>
      </c>
      <c r="AJ401" s="29" t="s">
        <v>148</v>
      </c>
    </row>
    <row r="402" spans="1:36" ht="15" customHeight="1">
      <c r="A402" s="3" t="s">
        <v>34</v>
      </c>
      <c r="B402" s="110">
        <f t="shared" si="71"/>
        <v>0</v>
      </c>
      <c r="C402" s="110">
        <f t="shared" si="70"/>
        <v>0</v>
      </c>
      <c r="D402" s="110"/>
      <c r="E402" s="241">
        <v>0</v>
      </c>
      <c r="F402" s="46"/>
      <c r="G402" s="531"/>
      <c r="H402" s="532"/>
      <c r="I402" s="532"/>
      <c r="J402" s="532"/>
      <c r="K402" s="532"/>
      <c r="L402" s="532"/>
      <c r="M402" s="532"/>
      <c r="N402" s="532"/>
      <c r="O402" s="533"/>
      <c r="P402" s="105"/>
      <c r="Q402" s="35"/>
      <c r="R402" s="39"/>
      <c r="S402" s="22"/>
      <c r="T402" s="20"/>
      <c r="U402" s="20" t="e">
        <f>((F397-((E408*F397+C409+D409)-E408)/E408))*E402</f>
        <v>#VALUE!</v>
      </c>
      <c r="V402" t="e">
        <f>H398*E402</f>
        <v>#VALUE!</v>
      </c>
      <c r="W402" s="3">
        <f>IFERROR(IF(E402=0,0,E402*H397),0)</f>
        <v>0</v>
      </c>
      <c r="X402" s="98">
        <f>IF(E402=0,0,E402*F396)</f>
        <v>0</v>
      </c>
      <c r="Y402" s="98">
        <f t="shared" si="72"/>
        <v>0</v>
      </c>
      <c r="AA402" t="s">
        <v>130</v>
      </c>
      <c r="AB402" t="s">
        <v>125</v>
      </c>
      <c r="AC402"/>
      <c r="AD402" t="s">
        <v>109</v>
      </c>
      <c r="AE402" t="s">
        <v>109</v>
      </c>
      <c r="AF402" t="s">
        <v>117</v>
      </c>
      <c r="AG402" s="95" t="s">
        <v>124</v>
      </c>
      <c r="AH402" s="98" t="str">
        <f>IF(NOT(ISERROR(MATCH("Selvfinansieret",B395,0))),"",IF(NOT(ISERROR(MATCH(B395,{"ABER"},0))),AE402,IF(NOT(ISERROR(MATCH(B395,{"GBER"},0))),AF402,IF(NOT(ISERROR(MATCH(B395,{"FIBER"},0))),AG402,IF(NOT(ISERROR(MATCH(B395,{"Ej statsstøtte"},0))),AD402,"")))))</f>
        <v/>
      </c>
      <c r="AI402" s="96" t="s">
        <v>115</v>
      </c>
    </row>
    <row r="403" spans="1:36" ht="15" customHeight="1">
      <c r="A403" s="3" t="s">
        <v>2</v>
      </c>
      <c r="B403" s="110">
        <f t="shared" si="71"/>
        <v>0</v>
      </c>
      <c r="C403" s="110">
        <f t="shared" si="70"/>
        <v>0</v>
      </c>
      <c r="D403" s="110"/>
      <c r="E403" s="241">
        <v>0</v>
      </c>
      <c r="F403" s="46"/>
      <c r="G403" s="531"/>
      <c r="H403" s="532"/>
      <c r="I403" s="532"/>
      <c r="J403" s="532"/>
      <c r="K403" s="532"/>
      <c r="L403" s="532"/>
      <c r="M403" s="532"/>
      <c r="N403" s="532"/>
      <c r="O403" s="533"/>
      <c r="P403" s="105"/>
      <c r="Q403" s="35"/>
      <c r="R403" s="39"/>
      <c r="S403" s="22"/>
      <c r="T403" s="20"/>
      <c r="U403" s="20" t="e">
        <f>((F397-((E408*F397+C409+D409)-E408)/E408))*E403</f>
        <v>#VALUE!</v>
      </c>
      <c r="V403" t="e">
        <f>H398*E403</f>
        <v>#VALUE!</v>
      </c>
      <c r="W403" s="3">
        <f>IFERROR(IF(E403=0,0,E403*H397),0)</f>
        <v>0</v>
      </c>
      <c r="X403" s="98">
        <f>IF(E403=0,0,E403*F396)</f>
        <v>0</v>
      </c>
      <c r="Y403" s="98">
        <f t="shared" si="72"/>
        <v>0</v>
      </c>
      <c r="AA403" t="s">
        <v>56</v>
      </c>
      <c r="AB403" t="s">
        <v>126</v>
      </c>
      <c r="AC403"/>
      <c r="AD403" t="s">
        <v>110</v>
      </c>
      <c r="AE403" t="s">
        <v>110</v>
      </c>
      <c r="AF403" t="s">
        <v>118</v>
      </c>
      <c r="AG403" s="95" t="s">
        <v>111</v>
      </c>
      <c r="AH403" s="98" t="str">
        <f>IF(NOT(ISERROR(MATCH("Selvfinansieret",B395,0))),"",IF(NOT(ISERROR(MATCH(B395,{"ABER"},0))),AE403,IF(NOT(ISERROR(MATCH(B395,{"GBER"},0))),AF403,IF(NOT(ISERROR(MATCH(B395,{"FIBER"},0))),AG403,IF(NOT(ISERROR(MATCH(B395,{"Ej statsstøtte"},0))),AD403,"")))))</f>
        <v/>
      </c>
      <c r="AI403" s="97" t="s">
        <v>136</v>
      </c>
    </row>
    <row r="404" spans="1:36" ht="15" customHeight="1">
      <c r="A404" s="3" t="s">
        <v>10</v>
      </c>
      <c r="B404" s="110">
        <f t="shared" si="71"/>
        <v>0</v>
      </c>
      <c r="C404" s="110">
        <f t="shared" si="70"/>
        <v>0</v>
      </c>
      <c r="D404" s="110"/>
      <c r="E404" s="241">
        <v>0</v>
      </c>
      <c r="F404" s="46"/>
      <c r="G404" s="531"/>
      <c r="H404" s="532"/>
      <c r="I404" s="532"/>
      <c r="J404" s="532"/>
      <c r="K404" s="532"/>
      <c r="L404" s="532"/>
      <c r="M404" s="532"/>
      <c r="N404" s="532"/>
      <c r="O404" s="533"/>
      <c r="P404" s="104"/>
      <c r="Q404" s="35"/>
      <c r="R404" s="39"/>
      <c r="S404" s="22"/>
      <c r="T404" s="20"/>
      <c r="U404" s="20" t="e">
        <f>((F397-((E408*F397+C409+D409)-E408)/E408))*E404</f>
        <v>#VALUE!</v>
      </c>
      <c r="V404" t="e">
        <f>H398*E404</f>
        <v>#VALUE!</v>
      </c>
      <c r="W404" s="3">
        <f>IFERROR(IF(E404=0,0,E404*H397),0)</f>
        <v>0</v>
      </c>
      <c r="X404" s="98">
        <f>IF(E404=0,0,E404*F396)</f>
        <v>0</v>
      </c>
      <c r="Y404" s="98">
        <f t="shared" si="72"/>
        <v>0</v>
      </c>
      <c r="Z404" s="98"/>
      <c r="AA404" t="s">
        <v>131</v>
      </c>
      <c r="AB404"/>
      <c r="AC404"/>
      <c r="AD404" t="s">
        <v>111</v>
      </c>
      <c r="AE404" t="s">
        <v>111</v>
      </c>
      <c r="AF404" t="s">
        <v>119</v>
      </c>
      <c r="AG404" s="137" t="s">
        <v>137</v>
      </c>
      <c r="AH404" s="98" t="str">
        <f>IF(NOT(ISERROR(MATCH("Selvfinansieret",B395,0))),"",IF(NOT(ISERROR(MATCH(B395,{"ABER"},0))),AE404,IF(NOT(ISERROR(MATCH(B395,{"GBER"},0))),AF404,IF(NOT(ISERROR(MATCH(B395,{"FIBER"},0))),AG404,IF(NOT(ISERROR(MATCH(B395,{"Ej statsstøtte"},0))),AD404,"")))))</f>
        <v/>
      </c>
      <c r="AI404" s="97" t="s">
        <v>116</v>
      </c>
    </row>
    <row r="405" spans="1:36" ht="15.75" customHeight="1" thickBot="1">
      <c r="A405" s="6" t="s">
        <v>68</v>
      </c>
      <c r="B405" s="110">
        <f t="shared" si="71"/>
        <v>0</v>
      </c>
      <c r="C405" s="110">
        <f t="shared" si="70"/>
        <v>0</v>
      </c>
      <c r="D405" s="110"/>
      <c r="E405" s="242">
        <v>0</v>
      </c>
      <c r="F405" s="46"/>
      <c r="G405" s="531"/>
      <c r="H405" s="532"/>
      <c r="I405" s="532"/>
      <c r="J405" s="532"/>
      <c r="K405" s="532"/>
      <c r="L405" s="532"/>
      <c r="M405" s="532"/>
      <c r="N405" s="532"/>
      <c r="O405" s="533"/>
      <c r="P405" s="104"/>
      <c r="Q405" s="35"/>
      <c r="R405" s="39"/>
      <c r="S405" s="22"/>
      <c r="T405" s="20"/>
      <c r="U405" s="20" t="e">
        <f>((F397-((E408*F397+C409+D409)-E408)/E408))*E405</f>
        <v>#VALUE!</v>
      </c>
      <c r="V405" t="e">
        <f>H398*E405</f>
        <v>#VALUE!</v>
      </c>
      <c r="W405" s="3">
        <f>IFERROR(IF(E405=0,0,E405*H397),0)</f>
        <v>0</v>
      </c>
      <c r="X405" s="98">
        <f>IF(E405=0,0,E405*F396)</f>
        <v>0</v>
      </c>
      <c r="Y405" s="98">
        <f t="shared" si="72"/>
        <v>0</v>
      </c>
      <c r="Z405" s="98"/>
      <c r="AA405" t="s">
        <v>72</v>
      </c>
      <c r="AB405"/>
      <c r="AC405"/>
      <c r="AD405" t="s">
        <v>112</v>
      </c>
      <c r="AE405" t="s">
        <v>112</v>
      </c>
      <c r="AF405" t="s">
        <v>120</v>
      </c>
      <c r="AG405" s="41" t="str">
        <f>""</f>
        <v/>
      </c>
      <c r="AH405" s="98" t="str">
        <f>IF(NOT(ISERROR(MATCH("Selvfinansieret",B395,0))),"",IF(NOT(ISERROR(MATCH(B395,{"ABER"},0))),AE405,IF(NOT(ISERROR(MATCH(B395,{"GBER"},0))),AF405,IF(NOT(ISERROR(MATCH(B395,{"FIBER"},0))),AG405,IF(NOT(ISERROR(MATCH(B395,{"Ej statsstøtte"},0))),AD405,"")))))</f>
        <v/>
      </c>
      <c r="AI405" s="40" t="s">
        <v>85</v>
      </c>
    </row>
    <row r="406" spans="1:36" ht="15" customHeight="1">
      <c r="A406" s="49" t="s">
        <v>21</v>
      </c>
      <c r="B406" s="114">
        <f>SUM(B399+B400+B401+B402-B403-B404+B405)</f>
        <v>0</v>
      </c>
      <c r="C406" s="111">
        <f>SUM(C399+C400+C401+C402-C403-C404+C405)</f>
        <v>0</v>
      </c>
      <c r="D406" s="111"/>
      <c r="E406" s="245">
        <f>SUM(B406:C406)</f>
        <v>0</v>
      </c>
      <c r="F406" s="48"/>
      <c r="G406" s="531"/>
      <c r="H406" s="532"/>
      <c r="I406" s="532"/>
      <c r="J406" s="532"/>
      <c r="K406" s="532"/>
      <c r="L406" s="532"/>
      <c r="M406" s="532"/>
      <c r="N406" s="532"/>
      <c r="O406" s="533"/>
      <c r="P406" s="23"/>
      <c r="R406"/>
      <c r="S406"/>
      <c r="T406"/>
      <c r="U406" s="20" t="e">
        <f>((F397-((E408*F397+C409+D409)-E408)/E408))*E406</f>
        <v>#VALUE!</v>
      </c>
      <c r="V406" t="e">
        <f>H398*E406</f>
        <v>#VALUE!</v>
      </c>
      <c r="W406" s="3">
        <f>IFERROR(IF(E406=0,0,E406*H397),0)</f>
        <v>0</v>
      </c>
      <c r="X406" s="98">
        <f>IF(E406=0,0,E406*F396)</f>
        <v>0</v>
      </c>
      <c r="Y406" s="98">
        <f t="shared" si="72"/>
        <v>0</v>
      </c>
      <c r="Z406" s="98"/>
      <c r="AA406" t="s">
        <v>146</v>
      </c>
      <c r="AB406"/>
      <c r="AC406"/>
      <c r="AD406" t="s">
        <v>122</v>
      </c>
      <c r="AE406" t="s">
        <v>113</v>
      </c>
      <c r="AF406" t="s">
        <v>121</v>
      </c>
      <c r="AG406" s="41" t="str">
        <f>""</f>
        <v/>
      </c>
      <c r="AH406" s="98" t="str">
        <f>IF(NOT(ISERROR(MATCH("Selvfinansieret",B395,0))),"",IF(NOT(ISERROR(MATCH(B395,{"ABER"},0))),AE406,IF(NOT(ISERROR(MATCH(B395,{"GBER"},0))),AF406,IF(NOT(ISERROR(MATCH(B395,{"FIBER"},0))),AG406,IF(NOT(ISERROR(MATCH(B395,{"Ej statsstøtte"},0))),AD406,"")))))</f>
        <v/>
      </c>
      <c r="AI406" s="40" t="s">
        <v>86</v>
      </c>
    </row>
    <row r="407" spans="1:36" ht="15.75" customHeight="1" thickBot="1">
      <c r="A407" s="13" t="s">
        <v>1</v>
      </c>
      <c r="B407" s="112">
        <f>IFERROR(IF(E407=0,0,Y407),0)</f>
        <v>0</v>
      </c>
      <c r="C407" s="110">
        <f>IFERROR(E407-B407,0)</f>
        <v>0</v>
      </c>
      <c r="D407" s="110"/>
      <c r="E407" s="242">
        <v>0</v>
      </c>
      <c r="F407" s="47"/>
      <c r="G407" s="531"/>
      <c r="H407" s="532"/>
      <c r="I407" s="532"/>
      <c r="J407" s="532"/>
      <c r="K407" s="532"/>
      <c r="L407" s="532"/>
      <c r="M407" s="532"/>
      <c r="N407" s="532"/>
      <c r="O407" s="533"/>
      <c r="P407" s="104"/>
      <c r="R407"/>
      <c r="S407"/>
      <c r="T407"/>
      <c r="U407" s="20" t="e">
        <f>((F397-((E408*F397+C409+D409)-E408)/E408))*E407</f>
        <v>#VALUE!</v>
      </c>
      <c r="V407" t="e">
        <f>H398*E407</f>
        <v>#VALUE!</v>
      </c>
      <c r="W407" s="3">
        <f>IFERROR(IF(E407=0,0,E407*H397),0)</f>
        <v>0</v>
      </c>
      <c r="X407" s="98">
        <f>IF(E407=0,0,E407*F396)</f>
        <v>0</v>
      </c>
      <c r="Y407" s="98">
        <f t="shared" si="72"/>
        <v>0</v>
      </c>
      <c r="Z407" s="98"/>
      <c r="AA407" s="19"/>
      <c r="AB407" s="20"/>
      <c r="AC407"/>
      <c r="AD407" t="s">
        <v>113</v>
      </c>
      <c r="AE407" t="s">
        <v>114</v>
      </c>
      <c r="AF407" t="s">
        <v>122</v>
      </c>
      <c r="AG407" s="41" t="str">
        <f>""</f>
        <v/>
      </c>
      <c r="AH407" s="98" t="str">
        <f>IF(NOT(ISERROR(MATCH("Selvfinansieret",B395,0))),"",IF(NOT(ISERROR(MATCH(B395,{"ABER"},0))),AE407,IF(NOT(ISERROR(MATCH(B395,{"GBER"},0))),AF407,IF(NOT(ISERROR(MATCH(B395,{"FIBER"},0))),AG407,IF(NOT(ISERROR(MATCH(B395,{"Ej statsstøtte"},0))),AD407,"")))))</f>
        <v/>
      </c>
      <c r="AI407" s="40" t="s">
        <v>87</v>
      </c>
    </row>
    <row r="408" spans="1:36" ht="15.75" customHeight="1" thickBot="1">
      <c r="A408" s="81" t="s">
        <v>0</v>
      </c>
      <c r="B408" s="143">
        <f>IF(B406+B407&lt;=0,0,B406+B407)</f>
        <v>0</v>
      </c>
      <c r="C408" s="143">
        <f>IF(C406+C407-C409&lt;=0,0,C406+C407-C409)</f>
        <v>0</v>
      </c>
      <c r="D408" s="159"/>
      <c r="E408" s="246">
        <f>SUM(E399+E400+E401+E402-E403-E404+E405)+E407</f>
        <v>0</v>
      </c>
      <c r="F408" s="222"/>
      <c r="G408" s="534"/>
      <c r="H408" s="535"/>
      <c r="I408" s="535"/>
      <c r="J408" s="535"/>
      <c r="K408" s="535"/>
      <c r="L408" s="535"/>
      <c r="M408" s="535"/>
      <c r="N408" s="535"/>
      <c r="O408" s="536"/>
      <c r="P408" s="23"/>
      <c r="R408"/>
      <c r="S408"/>
      <c r="T408"/>
      <c r="U408" s="20" t="e">
        <f>((F397-((E408*F397+C409+D409)-E408)/E408))*E408</f>
        <v>#VALUE!</v>
      </c>
      <c r="V408" t="e">
        <f>H398*E408</f>
        <v>#VALUE!</v>
      </c>
      <c r="W408" s="3">
        <f>IFERROR(IF(E408=0,0,E408*H397),0)</f>
        <v>0</v>
      </c>
      <c r="Y408" s="98">
        <f t="shared" ref="Y408" si="73">IF(NOT(ISERROR(MATCH("Selvfinansieret",B$395,0))),0,IF(OR(NOT(ISERROR(MATCH("Ej statsstøtte",B$395,0))),NOT(ISERROR(MATCH(B$395,AI$405:AI$407,0)))),E408,IF(AND(D418=0,C418=0),X408,IF(AND(D418&gt;0,C418=0),V408,IF(AND(D418&gt;0,C418&gt;0,V408=0),0,IF(AND(W408&lt;&gt;0,W408&lt;V408),W408,V408))))))</f>
        <v>0</v>
      </c>
      <c r="Z408" s="98"/>
      <c r="AA408" s="96"/>
      <c r="AB408" s="96"/>
      <c r="AC408"/>
      <c r="AD408" t="s">
        <v>114</v>
      </c>
      <c r="AE408" s="41" t="str">
        <f>""</f>
        <v/>
      </c>
      <c r="AF408" t="s">
        <v>111</v>
      </c>
      <c r="AG408" s="41" t="str">
        <f>""</f>
        <v/>
      </c>
      <c r="AH408" s="98" t="str">
        <f>IF(NOT(ISERROR(MATCH("Selvfinansieret",B395,0))),"",IF(NOT(ISERROR(MATCH(B395,{"ABER"},0))),AE408,IF(NOT(ISERROR(MATCH(B395,{"GBER"},0))),AF408,IF(NOT(ISERROR(MATCH(B395,{"FIBER"},0))),AG408,IF(NOT(ISERROR(MATCH(B395,{"Ej statsstøtte"},0))),AD408,"")))))</f>
        <v/>
      </c>
      <c r="AI408" s="20" t="s">
        <v>135</v>
      </c>
    </row>
    <row r="409" spans="1:36" s="4" customFormat="1">
      <c r="A409" s="83" t="s">
        <v>101</v>
      </c>
      <c r="B409" s="142">
        <f>B408</f>
        <v>0</v>
      </c>
      <c r="C409" s="163"/>
      <c r="D409" s="161"/>
      <c r="E409" s="247">
        <f>SUM(B399+B400+B401+B402-B403-B404+B405)</f>
        <v>0</v>
      </c>
      <c r="F409" s="101"/>
      <c r="G409" s="80"/>
      <c r="H409" s="80"/>
      <c r="I409" s="80"/>
      <c r="J409" s="80"/>
      <c r="K409" s="80"/>
      <c r="L409" s="80"/>
      <c r="M409" s="80"/>
      <c r="N409" s="80"/>
      <c r="O409" s="80"/>
      <c r="P409" s="23"/>
      <c r="Q409"/>
      <c r="R409"/>
      <c r="S409"/>
      <c r="T409"/>
      <c r="U409"/>
      <c r="V409"/>
      <c r="W409"/>
      <c r="X409"/>
      <c r="Y409" s="98"/>
      <c r="Z409" s="98"/>
      <c r="AA409" s="35"/>
      <c r="AB409" s="97"/>
      <c r="AC409" s="20"/>
      <c r="AD409" t="s">
        <v>124</v>
      </c>
      <c r="AE409" s="3" t="str">
        <f>""</f>
        <v/>
      </c>
      <c r="AF409" s="41" t="s">
        <v>123</v>
      </c>
      <c r="AG409" s="41" t="str">
        <f>""</f>
        <v/>
      </c>
      <c r="AH409" s="98" t="str">
        <f>IF(NOT(ISERROR(MATCH("Selvfinansieret",B395,0))),"",IF(NOT(ISERROR(MATCH(B395,{"ABER"},0))),AE409,IF(NOT(ISERROR(MATCH(B395,{"GBER"},0))),AF409,IF(NOT(ISERROR(MATCH(B395,{"FIBER"},0))),AG409,IF(NOT(ISERROR(MATCH(B395,{"Ej statsstøtte"},0))),AD409,"")))))</f>
        <v/>
      </c>
      <c r="AI409" t="s">
        <v>149</v>
      </c>
      <c r="AJ409" s="3"/>
    </row>
    <row r="410" spans="1:36" s="4" customFormat="1">
      <c r="A410" s="122"/>
      <c r="B410" s="123"/>
      <c r="C410" s="123"/>
      <c r="D410" s="123"/>
      <c r="E410" s="248"/>
      <c r="F410" s="79"/>
      <c r="G410" s="80"/>
      <c r="H410" s="80"/>
      <c r="I410" s="80"/>
      <c r="J410" s="80"/>
      <c r="K410" s="80"/>
      <c r="L410" s="80"/>
      <c r="M410" s="80"/>
      <c r="N410" s="80"/>
      <c r="O410" s="80"/>
      <c r="P410" s="23"/>
      <c r="Q410"/>
      <c r="R410"/>
      <c r="S410"/>
      <c r="T410"/>
      <c r="U410"/>
      <c r="V410"/>
      <c r="W410"/>
      <c r="X410"/>
      <c r="Y410" s="98"/>
      <c r="Z410" s="98"/>
      <c r="AA410" s="98"/>
      <c r="AD410" t="s">
        <v>137</v>
      </c>
      <c r="AE410" s="4" t="str">
        <f>""</f>
        <v/>
      </c>
      <c r="AF410" s="4" t="str">
        <f>""</f>
        <v/>
      </c>
      <c r="AG410" s="41" t="str">
        <f>""</f>
        <v/>
      </c>
      <c r="AH410" s="98" t="str">
        <f>IF(NOT(ISERROR(MATCH("Selvfinansieret",B395,0))),"",IF(NOT(ISERROR(MATCH(B395,{"ABER"},0))),AE410,IF(NOT(ISERROR(MATCH(B395,{"GBER"},0))),AF410,IF(NOT(ISERROR(MATCH(B395,{"FIBER"},0))),AG410,IF(NOT(ISERROR(MATCH(B395,{"Ej statsstøtte"},0))),AD410,"")))))</f>
        <v/>
      </c>
    </row>
    <row r="411" spans="1:36" s="4" customFormat="1">
      <c r="A411" s="77"/>
      <c r="B411" s="78"/>
      <c r="C411" s="78"/>
      <c r="D411" s="78"/>
      <c r="E411" s="249" t="s">
        <v>133</v>
      </c>
      <c r="F411" s="107" t="str">
        <f>F396</f>
        <v/>
      </c>
      <c r="G411" s="79"/>
      <c r="H411" s="80"/>
      <c r="I411" s="80"/>
      <c r="J411" s="80"/>
      <c r="K411" s="80"/>
      <c r="L411" s="80"/>
      <c r="M411" s="80"/>
      <c r="N411" s="80"/>
      <c r="O411" s="80"/>
      <c r="P411" s="80"/>
      <c r="Q411" s="23"/>
      <c r="R411"/>
      <c r="S411"/>
      <c r="T411"/>
      <c r="U411"/>
      <c r="V411"/>
      <c r="W411"/>
      <c r="X411"/>
      <c r="Y411"/>
      <c r="Z411" s="98"/>
      <c r="AA411" s="3"/>
      <c r="AB411" s="3"/>
      <c r="AC411" s="3"/>
    </row>
    <row r="412" spans="1:36" s="4" customFormat="1" ht="28">
      <c r="A412" s="77"/>
      <c r="B412" s="78"/>
      <c r="C412" s="78"/>
      <c r="D412" s="78"/>
      <c r="E412" s="250" t="s">
        <v>152</v>
      </c>
      <c r="F412" s="107" t="str">
        <f>IFERROR(B408/E408,"")</f>
        <v/>
      </c>
      <c r="G412" s="79"/>
      <c r="H412" s="80"/>
      <c r="I412" s="80"/>
      <c r="J412" s="80"/>
      <c r="K412" s="80"/>
      <c r="L412" s="80"/>
      <c r="M412" s="80"/>
      <c r="N412" s="80"/>
      <c r="O412" s="80"/>
      <c r="P412" s="80"/>
      <c r="Q412" s="23"/>
      <c r="R412"/>
      <c r="S412"/>
      <c r="T412"/>
      <c r="U412"/>
      <c r="V412"/>
      <c r="W412"/>
      <c r="X412"/>
      <c r="Y412"/>
      <c r="Z412" s="98"/>
      <c r="AA412" s="3"/>
      <c r="AB412" s="3"/>
      <c r="AC412" s="3"/>
    </row>
    <row r="413" spans="1:36">
      <c r="A413" s="14"/>
      <c r="B413" s="15"/>
      <c r="C413" s="15"/>
      <c r="D413" s="15"/>
      <c r="E413" s="251" t="s">
        <v>57</v>
      </c>
      <c r="F413" s="50">
        <f>IF(NOT(ISERROR(MATCH("Ej statsstøtte",B395,0))),0,IFERROR(E407/E406,0))</f>
        <v>0</v>
      </c>
      <c r="G413" s="138"/>
      <c r="H413" s="2"/>
      <c r="I413" s="2"/>
      <c r="J413" s="2"/>
      <c r="K413" s="2"/>
      <c r="L413" s="2"/>
      <c r="M413" s="2"/>
      <c r="N413" s="2"/>
      <c r="O413" s="2"/>
      <c r="P413" s="2"/>
      <c r="R413"/>
      <c r="S413"/>
      <c r="T413"/>
      <c r="U413"/>
      <c r="W413"/>
      <c r="Y413"/>
    </row>
    <row r="414" spans="1:36" ht="14.5">
      <c r="A414" s="31" t="s">
        <v>64</v>
      </c>
      <c r="B414" s="32">
        <f>IFERROR(E408/$E$15,0)</f>
        <v>0</v>
      </c>
      <c r="C414" s="15"/>
      <c r="D414" s="15"/>
      <c r="E414" s="252" t="s">
        <v>58</v>
      </c>
      <c r="F414" s="50">
        <f>IFERROR(E407/E399,0)</f>
        <v>0</v>
      </c>
      <c r="H414" s="2"/>
      <c r="I414" s="2"/>
      <c r="J414" s="2"/>
      <c r="K414" s="2"/>
      <c r="L414" s="2"/>
      <c r="M414" s="2"/>
      <c r="N414" s="2"/>
      <c r="O414" s="2"/>
      <c r="P414" s="2"/>
      <c r="R414"/>
      <c r="S414"/>
      <c r="T414"/>
      <c r="U414"/>
      <c r="W414"/>
      <c r="Y414"/>
    </row>
    <row r="415" spans="1:36" ht="14.5">
      <c r="A415" s="30"/>
      <c r="B415" s="33"/>
      <c r="E415" s="252"/>
      <c r="H415" s="2"/>
      <c r="I415" s="2"/>
      <c r="J415" s="2"/>
      <c r="K415" s="2"/>
      <c r="L415" s="2"/>
      <c r="M415" s="2"/>
      <c r="N415" s="2"/>
      <c r="O415" s="2"/>
      <c r="P415" s="2"/>
      <c r="R415"/>
      <c r="S415"/>
      <c r="T415"/>
      <c r="U415"/>
      <c r="W415"/>
      <c r="Y415"/>
      <c r="AD415"/>
    </row>
    <row r="416" spans="1:36" ht="14.5">
      <c r="A416" s="9" t="s">
        <v>24</v>
      </c>
      <c r="B416" s="1"/>
      <c r="C416" s="119" t="s">
        <v>53</v>
      </c>
      <c r="D416" s="119"/>
      <c r="E416" s="253" t="s">
        <v>27</v>
      </c>
      <c r="F416" s="117"/>
      <c r="G416" s="98"/>
      <c r="H416" s="118"/>
      <c r="I416" s="120"/>
      <c r="J416" s="98"/>
      <c r="K416" s="98"/>
      <c r="L416" s="98"/>
      <c r="M416" s="98"/>
      <c r="R416" s="27"/>
      <c r="S416" s="36"/>
      <c r="T416" s="97"/>
      <c r="W416" s="3"/>
      <c r="X416" s="40"/>
      <c r="AA416" s="98" t="str">
        <f>IF(NOT(ISERROR(MATCH("Selvfinansieret",B417,0))),"",IF(NOT(ISERROR(MATCH(B417,{"ABER"},0))),IF(X416=0,"",X416),IF(NOT(ISERROR(MATCH(B417,{"GEBER"},0))),IF(AG431=0,"",AG431),IF(NOT(ISERROR(MATCH(B417,{"FIBER"},0))),IF(Z416=0,"",Z416),""))))</f>
        <v/>
      </c>
      <c r="AF416" s="98"/>
    </row>
    <row r="417" spans="1:36" ht="14.5">
      <c r="A417" s="9" t="s">
        <v>144</v>
      </c>
      <c r="B417" s="11"/>
      <c r="C417" s="119"/>
      <c r="D417" s="119"/>
      <c r="E417" s="253" t="s">
        <v>127</v>
      </c>
      <c r="F417" s="11" t="str">
        <f>IF(ISBLANK($F$19),"Projektform skal vælges ved hovedansøger",$F$19)</f>
        <v>Projektform skal vælges ved hovedansøger</v>
      </c>
      <c r="G417" s="98"/>
      <c r="H417" s="118"/>
      <c r="I417" s="120"/>
      <c r="J417" s="98"/>
      <c r="K417" s="98"/>
      <c r="L417" s="98"/>
      <c r="M417" s="98"/>
      <c r="R417" s="27"/>
      <c r="S417" s="36"/>
      <c r="T417" s="40"/>
      <c r="W417" s="3"/>
      <c r="X417" s="40"/>
      <c r="Y417" s="41"/>
      <c r="AA417" s="98"/>
      <c r="AF417" s="98"/>
    </row>
    <row r="418" spans="1:36" ht="29">
      <c r="A418" s="10" t="s">
        <v>25</v>
      </c>
      <c r="B418" s="11"/>
      <c r="C418" s="10"/>
      <c r="D418" s="10"/>
      <c r="E418" s="254" t="s">
        <v>26</v>
      </c>
      <c r="F418" s="129" t="str">
        <f>IFERROR(IF(NOT(ISERROR(MATCH(B417,{"ABER"},0))),INDEX(ABER_Tilskudsprocent_liste[#All],MATCH(B418,ABER_Tilskudsprocent_liste[[#All],[Typer af projekter og aktiviteter/ virksomhedsstørrelse]],0),MATCH(AA420,ABER_Tilskudsprocent_liste[#Headers],0)),IF(NOT(ISERROR(MATCH(B417,{"GBER"},0))),INDEX(GEBER_Tilskudsprocent_liste[#All],MATCH(B418,GEBER_Tilskudsprocent_liste[[#All],[Typer af projekter og aktiviteter/ virksomhedsstørrelse]],0),MATCH(AA420,GEBER_Tilskudsprocent_liste[#Headers],0)),IF(NOT(ISERROR(MATCH(B417,{"FIBER"},0))),INDEX(FIBER_Tilskudsprocent_liste[#All],MATCH(B418,FIBER_Tilskudsprocent_liste[[#All],[Typer af projekter og aktiviteter/ virksomhedsstørrelse]],0),MATCH(AA420,FIBER_Tilskudsprocent_liste[#Headers],0)),""))),"")</f>
        <v/>
      </c>
      <c r="G418" s="128" t="s">
        <v>150</v>
      </c>
      <c r="H418" s="144" t="s">
        <v>155</v>
      </c>
      <c r="I418" s="145"/>
      <c r="J418" s="146" t="s">
        <v>158</v>
      </c>
      <c r="K418" s="146"/>
      <c r="L418" s="98"/>
      <c r="M418" s="98"/>
      <c r="R418" s="28"/>
      <c r="S418" s="37"/>
      <c r="T418" s="40"/>
      <c r="W418" s="3"/>
      <c r="X418" s="100"/>
      <c r="AB418" s="40"/>
      <c r="AF418" s="98"/>
    </row>
    <row r="419" spans="1:36" ht="14.5">
      <c r="A419" s="9"/>
      <c r="B419" s="10"/>
      <c r="C419" s="10"/>
      <c r="D419" s="10"/>
      <c r="E419" s="254"/>
      <c r="F419" s="150" t="str">
        <f>IFERROR(IF(NOT(ISERROR(MATCH(B417,{"ABER"},0))),INDEX(ABER_Tilskudsprocent_liste[#All],MATCH(B418,ABER_Tilskudsprocent_liste[[#All],[Typer af projekter og aktiviteter/ virksomhedsstørrelse]],0),MATCH(AA420,ABER_Tilskudsprocent_liste[#Headers],0)),IF(NOT(ISERROR(MATCH(B417,{"GBER"},0))),INDEX(GEBER_Tilskudsprocent_liste[#All],MATCH(B418,GEBER_Tilskudsprocent_liste[[#All],[Typer af projekter og aktiviteter/ virksomhedsstørrelse]],0),MATCH(AA420,GEBER_Tilskudsprocent_liste[#Headers],0)),IF(NOT(ISERROR(MATCH(B417,{"FIBER"},0))),INDEX(FIBER_Tilskudsprocent_liste[#All],MATCH(B418,FIBER_Tilskudsprocent_liste[[#All],[Typer af projekter og aktiviteter/ virksomhedsstørrelse]],0),MATCH(AA420,FIBER_Tilskudsprocent_liste[#Headers],0)),""))),"")</f>
        <v/>
      </c>
      <c r="G419" s="147"/>
      <c r="H419" s="146" t="str">
        <f>IFERROR(IF(E430*(1-F419)-C431&lt;0,F419-((E430*F419+C431)-E430)/E430,""),"")</f>
        <v/>
      </c>
      <c r="I419" s="146" t="str">
        <f>IFERROR(IF(D431&lt;&gt;0,IF(D431=E430,0,IF(C431&gt;0,(F419-D431/E430)-H419,"HA")),IF(E430*(1-F419)-C431&lt;0,((F419-((E430*F419+C431+D431)-E430)/E430)),"")),"")</f>
        <v/>
      </c>
      <c r="J419" s="148" t="e">
        <f>I419-H420</f>
        <v>#VALUE!</v>
      </c>
      <c r="K419" s="146"/>
      <c r="L419" s="98"/>
      <c r="M419" s="98"/>
      <c r="R419" s="28"/>
      <c r="S419" s="37"/>
      <c r="T419" s="40"/>
      <c r="U419" s="20" t="s">
        <v>157</v>
      </c>
      <c r="V419" t="s">
        <v>156</v>
      </c>
      <c r="W419" s="98" t="s">
        <v>154</v>
      </c>
      <c r="X419" s="98" t="s">
        <v>153</v>
      </c>
      <c r="Y419" s="98" t="s">
        <v>132</v>
      </c>
      <c r="AA419" s="21" t="s">
        <v>129</v>
      </c>
      <c r="AB419" s="25" t="s">
        <v>127</v>
      </c>
      <c r="AC419"/>
    </row>
    <row r="420" spans="1:36" ht="14.5" thickBot="1">
      <c r="A420" s="17"/>
      <c r="B420" s="7" t="s">
        <v>70</v>
      </c>
      <c r="C420" s="7" t="s">
        <v>145</v>
      </c>
      <c r="D420" s="7" t="s">
        <v>151</v>
      </c>
      <c r="E420" s="255" t="s">
        <v>0</v>
      </c>
      <c r="F420" s="8" t="s">
        <v>9</v>
      </c>
      <c r="G420" s="121"/>
      <c r="H420" s="149" t="e">
        <f>(F419-D431/E430)</f>
        <v>#VALUE!</v>
      </c>
      <c r="I420" s="147"/>
      <c r="J420" s="121"/>
      <c r="K420" s="147"/>
      <c r="L420" s="121"/>
      <c r="M420" s="121"/>
      <c r="N420" s="2"/>
      <c r="O420" s="2"/>
      <c r="P420" s="103"/>
      <c r="Q420" s="21"/>
      <c r="R420" s="38"/>
      <c r="S420" s="20"/>
      <c r="T420" s="20"/>
      <c r="U420"/>
      <c r="V420" s="3"/>
      <c r="W420" s="98"/>
      <c r="X420" s="98"/>
      <c r="Z420" s="40"/>
      <c r="AA420" s="19" t="str">
        <f>CONCATENATE(F416," - ",AB420)</f>
        <v xml:space="preserve"> - Projektform skal vælges ved hovedansøger</v>
      </c>
      <c r="AB420" t="str">
        <f>F417</f>
        <v>Projektform skal vælges ved hovedansøger</v>
      </c>
      <c r="AC420"/>
    </row>
    <row r="421" spans="1:36" ht="15" customHeight="1">
      <c r="A421" s="3" t="s">
        <v>67</v>
      </c>
      <c r="B421" s="110">
        <f>IFERROR(IF(E421=0,0,Y421),0)</f>
        <v>0</v>
      </c>
      <c r="C421" s="110">
        <f t="shared" ref="C421:C427" si="74">IFERROR(E421-B421,0)</f>
        <v>0</v>
      </c>
      <c r="D421" s="110"/>
      <c r="E421" s="241">
        <v>0</v>
      </c>
      <c r="F421" s="12"/>
      <c r="G421" s="528" t="s">
        <v>192</v>
      </c>
      <c r="H421" s="529"/>
      <c r="I421" s="529"/>
      <c r="J421" s="529"/>
      <c r="K421" s="529"/>
      <c r="L421" s="529"/>
      <c r="M421" s="529"/>
      <c r="N421" s="529"/>
      <c r="O421" s="530"/>
      <c r="P421" s="104"/>
      <c r="Q421" s="24"/>
      <c r="R421" s="35"/>
      <c r="S421" s="20"/>
      <c r="T421" s="20"/>
      <c r="U421" s="20" t="e">
        <f>((F419-((E430*F419+C431)-E430)/E430))*E421</f>
        <v>#VALUE!</v>
      </c>
      <c r="V421" t="e">
        <f>H420*E421</f>
        <v>#VALUE!</v>
      </c>
      <c r="W421" s="3">
        <f>IFERROR(IF(E421=0,0,E421*H419),0)</f>
        <v>0</v>
      </c>
      <c r="X421" s="98">
        <f>IF(E421=0,0,E421*F418)</f>
        <v>0</v>
      </c>
      <c r="Y421" s="98">
        <f>IF(NOT(ISERROR(MATCH("Selvfinansieret",B$417,0))),0,IF(OR(NOT(ISERROR(MATCH("Ej statsstøtte",B$417,0))),NOT(ISERROR(MATCH(B$417,AI$427:AI$429,0)))),E421,IF(AND(D$431=0,C$431=0),X421,IF(AND(D$431&gt;0,C$431=0),V421,IF(AND(D$431&gt;0,C$431&gt;0,V421=0),0,IF(AND(W421&lt;&gt;0,W421&lt;V421),W421,V421))))))</f>
        <v>0</v>
      </c>
      <c r="AA421" s="19"/>
      <c r="AB421" s="20"/>
      <c r="AC421"/>
      <c r="AE421" s="537" t="s">
        <v>128</v>
      </c>
      <c r="AF421" s="537"/>
      <c r="AG421" s="537"/>
    </row>
    <row r="422" spans="1:36" ht="15" customHeight="1">
      <c r="A422" s="3" t="s">
        <v>3</v>
      </c>
      <c r="B422" s="110">
        <f t="shared" ref="B422:B427" si="75">IFERROR(IF(E422=0,0,Y422),0)</f>
        <v>0</v>
      </c>
      <c r="C422" s="110">
        <f t="shared" si="74"/>
        <v>0</v>
      </c>
      <c r="D422" s="110"/>
      <c r="E422" s="241">
        <v>0</v>
      </c>
      <c r="F422" s="46"/>
      <c r="G422" s="531"/>
      <c r="H422" s="532"/>
      <c r="I422" s="532"/>
      <c r="J422" s="532"/>
      <c r="K422" s="532"/>
      <c r="L422" s="532"/>
      <c r="M422" s="532"/>
      <c r="N422" s="532"/>
      <c r="O422" s="533"/>
      <c r="P422" s="104"/>
      <c r="Q422" s="35"/>
      <c r="R422" s="39"/>
      <c r="S422" s="22"/>
      <c r="T422" s="20"/>
      <c r="U422" s="20" t="e">
        <f>((F419-((E430*F419+C431+D431)-E430)/E430))*E422</f>
        <v>#VALUE!</v>
      </c>
      <c r="V422" t="e">
        <f>H420*E422</f>
        <v>#VALUE!</v>
      </c>
      <c r="W422" s="3">
        <f>IFERROR(IF(E422=0,0,E422*H419),0)</f>
        <v>0</v>
      </c>
      <c r="X422" s="98">
        <f>IF(E422=0,0,E422*F418)</f>
        <v>0</v>
      </c>
      <c r="Y422" s="98">
        <f t="shared" ref="Y422:Y429" si="76">IF(NOT(ISERROR(MATCH("Selvfinansieret",B$417,0))),0,IF(OR(NOT(ISERROR(MATCH("Ej statsstøtte",B$417,0))),NOT(ISERROR(MATCH(B$417,AI$427:AI$429,0)))),E422,IF(AND(D$431=0,C$431=0),X422,IF(AND(D$431&gt;0,C$431=0),V422,IF(AND(D$431&gt;0,C$431&gt;0,V422=0),0,IF(AND(W422&lt;&gt;0,W422&lt;V422),W422,V422))))))</f>
        <v>0</v>
      </c>
      <c r="AA422" s="19"/>
      <c r="AB422" s="20"/>
      <c r="AC422"/>
    </row>
    <row r="423" spans="1:36" ht="15" customHeight="1">
      <c r="A423" s="3" t="s">
        <v>69</v>
      </c>
      <c r="B423" s="110">
        <f t="shared" si="75"/>
        <v>0</v>
      </c>
      <c r="C423" s="110">
        <f t="shared" si="74"/>
        <v>0</v>
      </c>
      <c r="D423" s="110"/>
      <c r="E423" s="241">
        <v>0</v>
      </c>
      <c r="F423" s="46"/>
      <c r="G423" s="531"/>
      <c r="H423" s="532"/>
      <c r="I423" s="532"/>
      <c r="J423" s="532"/>
      <c r="K423" s="532"/>
      <c r="L423" s="532"/>
      <c r="M423" s="532"/>
      <c r="N423" s="532"/>
      <c r="O423" s="533"/>
      <c r="P423" s="104"/>
      <c r="Q423" s="35"/>
      <c r="R423" s="39"/>
      <c r="S423" s="22"/>
      <c r="T423" s="20"/>
      <c r="U423" s="20" t="e">
        <f>((F419-((E430*F419+C431+D431)-E430)/E430))*E423</f>
        <v>#VALUE!</v>
      </c>
      <c r="V423" t="e">
        <f>H420*E423</f>
        <v>#VALUE!</v>
      </c>
      <c r="W423" s="3">
        <f>IFERROR(IF(E423=0,0,E423*H419),0)</f>
        <v>0</v>
      </c>
      <c r="X423" s="98">
        <f>IF(E423=0,0,E423*F418)</f>
        <v>0</v>
      </c>
      <c r="Y423" s="98">
        <f t="shared" si="76"/>
        <v>0</v>
      </c>
      <c r="AA423" s="19"/>
      <c r="AB423" s="20"/>
      <c r="AC423"/>
      <c r="AD423" s="29" t="s">
        <v>147</v>
      </c>
      <c r="AE423" s="29" t="s">
        <v>115</v>
      </c>
      <c r="AF423" s="29" t="s">
        <v>136</v>
      </c>
      <c r="AG423" s="29" t="s">
        <v>116</v>
      </c>
      <c r="AH423" s="29" t="s">
        <v>134</v>
      </c>
      <c r="AI423" s="29" t="s">
        <v>138</v>
      </c>
      <c r="AJ423" s="29" t="s">
        <v>148</v>
      </c>
    </row>
    <row r="424" spans="1:36" ht="15" customHeight="1">
      <c r="A424" s="3" t="s">
        <v>34</v>
      </c>
      <c r="B424" s="110">
        <f t="shared" si="75"/>
        <v>0</v>
      </c>
      <c r="C424" s="110">
        <f t="shared" si="74"/>
        <v>0</v>
      </c>
      <c r="D424" s="110"/>
      <c r="E424" s="241">
        <v>0</v>
      </c>
      <c r="F424" s="46"/>
      <c r="G424" s="531"/>
      <c r="H424" s="532"/>
      <c r="I424" s="532"/>
      <c r="J424" s="532"/>
      <c r="K424" s="532"/>
      <c r="L424" s="532"/>
      <c r="M424" s="532"/>
      <c r="N424" s="532"/>
      <c r="O424" s="533"/>
      <c r="P424" s="105"/>
      <c r="Q424" s="35"/>
      <c r="R424" s="39"/>
      <c r="S424" s="22"/>
      <c r="T424" s="20"/>
      <c r="U424" s="20" t="e">
        <f>((F419-((E430*F419+C431+D431)-E430)/E430))*E424</f>
        <v>#VALUE!</v>
      </c>
      <c r="V424" t="e">
        <f>H420*E424</f>
        <v>#VALUE!</v>
      </c>
      <c r="W424" s="3">
        <f>IFERROR(IF(E424=0,0,E424*H419),0)</f>
        <v>0</v>
      </c>
      <c r="X424" s="98">
        <f>IF(E424=0,0,E424*F418)</f>
        <v>0</v>
      </c>
      <c r="Y424" s="98">
        <f t="shared" si="76"/>
        <v>0</v>
      </c>
      <c r="AA424" t="s">
        <v>130</v>
      </c>
      <c r="AB424" t="s">
        <v>125</v>
      </c>
      <c r="AC424"/>
      <c r="AD424" t="s">
        <v>109</v>
      </c>
      <c r="AE424" t="s">
        <v>109</v>
      </c>
      <c r="AF424" t="s">
        <v>117</v>
      </c>
      <c r="AG424" s="95" t="s">
        <v>124</v>
      </c>
      <c r="AH424" s="98" t="str">
        <f>IF(NOT(ISERROR(MATCH("Selvfinansieret",B417,0))),"",IF(NOT(ISERROR(MATCH(B417,{"ABER"},0))),AE424,IF(NOT(ISERROR(MATCH(B417,{"GBER"},0))),AF424,IF(NOT(ISERROR(MATCH(B417,{"FIBER"},0))),AG424,IF(NOT(ISERROR(MATCH(B417,{"Ej statsstøtte"},0))),AD424,"")))))</f>
        <v/>
      </c>
      <c r="AI424" s="96" t="s">
        <v>115</v>
      </c>
    </row>
    <row r="425" spans="1:36" ht="15" customHeight="1">
      <c r="A425" s="3" t="s">
        <v>2</v>
      </c>
      <c r="B425" s="110">
        <f t="shared" si="75"/>
        <v>0</v>
      </c>
      <c r="C425" s="110">
        <f t="shared" si="74"/>
        <v>0</v>
      </c>
      <c r="D425" s="110"/>
      <c r="E425" s="241">
        <v>0</v>
      </c>
      <c r="F425" s="46"/>
      <c r="G425" s="531"/>
      <c r="H425" s="532"/>
      <c r="I425" s="532"/>
      <c r="J425" s="532"/>
      <c r="K425" s="532"/>
      <c r="L425" s="532"/>
      <c r="M425" s="532"/>
      <c r="N425" s="532"/>
      <c r="O425" s="533"/>
      <c r="P425" s="105"/>
      <c r="Q425" s="35"/>
      <c r="R425" s="39"/>
      <c r="S425" s="22"/>
      <c r="T425" s="20"/>
      <c r="U425" s="20" t="e">
        <f>((F419-((E430*F419+C431+D431)-E430)/E430))*E425</f>
        <v>#VALUE!</v>
      </c>
      <c r="V425" t="e">
        <f>H420*E425</f>
        <v>#VALUE!</v>
      </c>
      <c r="W425" s="3">
        <f>IFERROR(IF(E425=0,0,E425*H419),0)</f>
        <v>0</v>
      </c>
      <c r="X425" s="98">
        <f>IF(E425=0,0,E425*F418)</f>
        <v>0</v>
      </c>
      <c r="Y425" s="98">
        <f t="shared" si="76"/>
        <v>0</v>
      </c>
      <c r="AA425" t="s">
        <v>56</v>
      </c>
      <c r="AB425" t="s">
        <v>126</v>
      </c>
      <c r="AC425"/>
      <c r="AD425" t="s">
        <v>110</v>
      </c>
      <c r="AE425" t="s">
        <v>110</v>
      </c>
      <c r="AF425" t="s">
        <v>118</v>
      </c>
      <c r="AG425" s="95" t="s">
        <v>111</v>
      </c>
      <c r="AH425" s="98" t="str">
        <f>IF(NOT(ISERROR(MATCH("Selvfinansieret",B417,0))),"",IF(NOT(ISERROR(MATCH(B417,{"ABER"},0))),AE425,IF(NOT(ISERROR(MATCH(B417,{"GBER"},0))),AF425,IF(NOT(ISERROR(MATCH(B417,{"FIBER"},0))),AG425,IF(NOT(ISERROR(MATCH(B417,{"Ej statsstøtte"},0))),AD425,"")))))</f>
        <v/>
      </c>
      <c r="AI425" s="97" t="s">
        <v>136</v>
      </c>
    </row>
    <row r="426" spans="1:36" ht="15" customHeight="1">
      <c r="A426" s="3" t="s">
        <v>10</v>
      </c>
      <c r="B426" s="110">
        <f t="shared" si="75"/>
        <v>0</v>
      </c>
      <c r="C426" s="110">
        <f t="shared" si="74"/>
        <v>0</v>
      </c>
      <c r="D426" s="110"/>
      <c r="E426" s="241">
        <v>0</v>
      </c>
      <c r="F426" s="46"/>
      <c r="G426" s="531"/>
      <c r="H426" s="532"/>
      <c r="I426" s="532"/>
      <c r="J426" s="532"/>
      <c r="K426" s="532"/>
      <c r="L426" s="532"/>
      <c r="M426" s="532"/>
      <c r="N426" s="532"/>
      <c r="O426" s="533"/>
      <c r="P426" s="104"/>
      <c r="Q426" s="35"/>
      <c r="R426" s="39"/>
      <c r="S426" s="22"/>
      <c r="T426" s="20"/>
      <c r="U426" s="20" t="e">
        <f>((F419-((E430*F419+C431+D431)-E430)/E430))*E426</f>
        <v>#VALUE!</v>
      </c>
      <c r="V426" t="e">
        <f>H420*E426</f>
        <v>#VALUE!</v>
      </c>
      <c r="W426" s="3">
        <f>IFERROR(IF(E426=0,0,E426*H419),0)</f>
        <v>0</v>
      </c>
      <c r="X426" s="98">
        <f>IF(E426=0,0,E426*F418)</f>
        <v>0</v>
      </c>
      <c r="Y426" s="98">
        <f t="shared" si="76"/>
        <v>0</v>
      </c>
      <c r="Z426" s="98"/>
      <c r="AA426" t="s">
        <v>131</v>
      </c>
      <c r="AB426"/>
      <c r="AC426"/>
      <c r="AD426" t="s">
        <v>111</v>
      </c>
      <c r="AE426" t="s">
        <v>111</v>
      </c>
      <c r="AF426" t="s">
        <v>119</v>
      </c>
      <c r="AG426" s="137" t="s">
        <v>137</v>
      </c>
      <c r="AH426" s="98" t="str">
        <f>IF(NOT(ISERROR(MATCH("Selvfinansieret",B417,0))),"",IF(NOT(ISERROR(MATCH(B417,{"ABER"},0))),AE426,IF(NOT(ISERROR(MATCH(B417,{"GBER"},0))),AF426,IF(NOT(ISERROR(MATCH(B417,{"FIBER"},0))),AG426,IF(NOT(ISERROR(MATCH(B417,{"Ej statsstøtte"},0))),AD426,"")))))</f>
        <v/>
      </c>
      <c r="AI426" s="97" t="s">
        <v>116</v>
      </c>
    </row>
    <row r="427" spans="1:36" ht="15.75" customHeight="1" thickBot="1">
      <c r="A427" s="6" t="s">
        <v>68</v>
      </c>
      <c r="B427" s="110">
        <f t="shared" si="75"/>
        <v>0</v>
      </c>
      <c r="C427" s="110">
        <f t="shared" si="74"/>
        <v>0</v>
      </c>
      <c r="D427" s="110"/>
      <c r="E427" s="242">
        <v>0</v>
      </c>
      <c r="F427" s="46"/>
      <c r="G427" s="531"/>
      <c r="H427" s="532"/>
      <c r="I427" s="532"/>
      <c r="J427" s="532"/>
      <c r="K427" s="532"/>
      <c r="L427" s="532"/>
      <c r="M427" s="532"/>
      <c r="N427" s="532"/>
      <c r="O427" s="533"/>
      <c r="P427" s="104"/>
      <c r="Q427" s="35"/>
      <c r="R427" s="39"/>
      <c r="S427" s="22"/>
      <c r="T427" s="20"/>
      <c r="U427" s="20" t="e">
        <f>((F419-((E430*F419+C431+D431)-E430)/E430))*E427</f>
        <v>#VALUE!</v>
      </c>
      <c r="V427" t="e">
        <f>H420*E427</f>
        <v>#VALUE!</v>
      </c>
      <c r="W427" s="3">
        <f>IFERROR(IF(E427=0,0,E427*H419),0)</f>
        <v>0</v>
      </c>
      <c r="X427" s="98">
        <f>IF(E427=0,0,E427*F418)</f>
        <v>0</v>
      </c>
      <c r="Y427" s="98">
        <f t="shared" si="76"/>
        <v>0</v>
      </c>
      <c r="Z427" s="98"/>
      <c r="AA427" t="s">
        <v>72</v>
      </c>
      <c r="AB427"/>
      <c r="AC427"/>
      <c r="AD427" t="s">
        <v>112</v>
      </c>
      <c r="AE427" t="s">
        <v>112</v>
      </c>
      <c r="AF427" t="s">
        <v>120</v>
      </c>
      <c r="AG427" s="41" t="str">
        <f>""</f>
        <v/>
      </c>
      <c r="AH427" s="98" t="str">
        <f>IF(NOT(ISERROR(MATCH("Selvfinansieret",B417,0))),"",IF(NOT(ISERROR(MATCH(B417,{"ABER"},0))),AE427,IF(NOT(ISERROR(MATCH(B417,{"GBER"},0))),AF427,IF(NOT(ISERROR(MATCH(B417,{"FIBER"},0))),AG427,IF(NOT(ISERROR(MATCH(B417,{"Ej statsstøtte"},0))),AD427,"")))))</f>
        <v/>
      </c>
      <c r="AI427" s="40" t="s">
        <v>85</v>
      </c>
    </row>
    <row r="428" spans="1:36" ht="15" customHeight="1">
      <c r="A428" s="49" t="s">
        <v>21</v>
      </c>
      <c r="B428" s="114">
        <f>SUM(B421+B422+B423+B424-B425-B426+B427)</f>
        <v>0</v>
      </c>
      <c r="C428" s="111">
        <f>SUM(C421+C422+C423+C424-C425-C426+C427)</f>
        <v>0</v>
      </c>
      <c r="D428" s="111"/>
      <c r="E428" s="245">
        <f>SUM(B428:C428)</f>
        <v>0</v>
      </c>
      <c r="F428" s="48"/>
      <c r="G428" s="531"/>
      <c r="H428" s="532"/>
      <c r="I428" s="532"/>
      <c r="J428" s="532"/>
      <c r="K428" s="532"/>
      <c r="L428" s="532"/>
      <c r="M428" s="532"/>
      <c r="N428" s="532"/>
      <c r="O428" s="533"/>
      <c r="P428" s="23"/>
      <c r="R428"/>
      <c r="S428"/>
      <c r="T428"/>
      <c r="U428" s="20" t="e">
        <f>((F419-((E430*F419+C431+D431)-E430)/E430))*E428</f>
        <v>#VALUE!</v>
      </c>
      <c r="V428" t="e">
        <f>H420*E428</f>
        <v>#VALUE!</v>
      </c>
      <c r="W428" s="3">
        <f>IFERROR(IF(E428=0,0,E428*H419),0)</f>
        <v>0</v>
      </c>
      <c r="X428" s="98">
        <f>IF(E428=0,0,E428*F418)</f>
        <v>0</v>
      </c>
      <c r="Y428" s="98">
        <f t="shared" si="76"/>
        <v>0</v>
      </c>
      <c r="Z428" s="98"/>
      <c r="AA428" t="s">
        <v>146</v>
      </c>
      <c r="AB428"/>
      <c r="AC428"/>
      <c r="AD428" t="s">
        <v>122</v>
      </c>
      <c r="AE428" t="s">
        <v>113</v>
      </c>
      <c r="AF428" t="s">
        <v>121</v>
      </c>
      <c r="AG428" s="41" t="str">
        <f>""</f>
        <v/>
      </c>
      <c r="AH428" s="98" t="str">
        <f>IF(NOT(ISERROR(MATCH("Selvfinansieret",B417,0))),"",IF(NOT(ISERROR(MATCH(B417,{"ABER"},0))),AE428,IF(NOT(ISERROR(MATCH(B417,{"GBER"},0))),AF428,IF(NOT(ISERROR(MATCH(B417,{"FIBER"},0))),AG428,IF(NOT(ISERROR(MATCH(B417,{"Ej statsstøtte"},0))),AD428,"")))))</f>
        <v/>
      </c>
      <c r="AI428" s="40" t="s">
        <v>86</v>
      </c>
    </row>
    <row r="429" spans="1:36" ht="15.75" customHeight="1" thickBot="1">
      <c r="A429" s="13" t="s">
        <v>1</v>
      </c>
      <c r="B429" s="112">
        <f>IFERROR(IF(E429=0,0,Y429),0)</f>
        <v>0</v>
      </c>
      <c r="C429" s="110">
        <f>IFERROR(E429-B429,0)</f>
        <v>0</v>
      </c>
      <c r="D429" s="110"/>
      <c r="E429" s="242">
        <v>0</v>
      </c>
      <c r="F429" s="47"/>
      <c r="G429" s="531"/>
      <c r="H429" s="532"/>
      <c r="I429" s="532"/>
      <c r="J429" s="532"/>
      <c r="K429" s="532"/>
      <c r="L429" s="532"/>
      <c r="M429" s="532"/>
      <c r="N429" s="532"/>
      <c r="O429" s="533"/>
      <c r="P429" s="104"/>
      <c r="R429"/>
      <c r="S429"/>
      <c r="T429"/>
      <c r="U429" s="20" t="e">
        <f>((F419-((E430*F419+C431+D431)-E430)/E430))*E429</f>
        <v>#VALUE!</v>
      </c>
      <c r="V429" t="e">
        <f>H420*E429</f>
        <v>#VALUE!</v>
      </c>
      <c r="W429" s="3">
        <f>IFERROR(IF(E429=0,0,E429*H419),0)</f>
        <v>0</v>
      </c>
      <c r="X429" s="98">
        <f>IF(E429=0,0,E429*F418)</f>
        <v>0</v>
      </c>
      <c r="Y429" s="98">
        <f t="shared" si="76"/>
        <v>0</v>
      </c>
      <c r="Z429" s="98"/>
      <c r="AA429" s="19"/>
      <c r="AB429" s="20"/>
      <c r="AC429"/>
      <c r="AD429" t="s">
        <v>113</v>
      </c>
      <c r="AE429" t="s">
        <v>114</v>
      </c>
      <c r="AF429" t="s">
        <v>122</v>
      </c>
      <c r="AG429" s="41" t="str">
        <f>""</f>
        <v/>
      </c>
      <c r="AH429" s="98" t="str">
        <f>IF(NOT(ISERROR(MATCH("Selvfinansieret",B417,0))),"",IF(NOT(ISERROR(MATCH(B417,{"ABER"},0))),AE429,IF(NOT(ISERROR(MATCH(B417,{"GBER"},0))),AF429,IF(NOT(ISERROR(MATCH(B417,{"FIBER"},0))),AG429,IF(NOT(ISERROR(MATCH(B417,{"Ej statsstøtte"},0))),AD429,"")))))</f>
        <v/>
      </c>
      <c r="AI429" s="40" t="s">
        <v>87</v>
      </c>
    </row>
    <row r="430" spans="1:36" ht="15.75" customHeight="1" thickBot="1">
      <c r="A430" s="81" t="s">
        <v>0</v>
      </c>
      <c r="B430" s="143">
        <f>IF(B428+B429&lt;=0,0,B428+B429)</f>
        <v>0</v>
      </c>
      <c r="C430" s="143">
        <f>IF(C428+C429-C431&lt;=0,0,C428+C429-C431)</f>
        <v>0</v>
      </c>
      <c r="D430" s="159"/>
      <c r="E430" s="246">
        <f>SUM(E421+E422+E423+E424-E425-E426+E427)+E429</f>
        <v>0</v>
      </c>
      <c r="F430" s="222"/>
      <c r="G430" s="534"/>
      <c r="H430" s="535"/>
      <c r="I430" s="535"/>
      <c r="J430" s="535"/>
      <c r="K430" s="535"/>
      <c r="L430" s="535"/>
      <c r="M430" s="535"/>
      <c r="N430" s="535"/>
      <c r="O430" s="536"/>
      <c r="P430" s="23"/>
      <c r="R430"/>
      <c r="S430"/>
      <c r="T430"/>
      <c r="U430" s="20" t="e">
        <f>((F419-((E430*F419+C431+D431)-E430)/E430))*E430</f>
        <v>#VALUE!</v>
      </c>
      <c r="V430" s="256" t="e">
        <f>H420*E430</f>
        <v>#VALUE!</v>
      </c>
      <c r="W430" s="3">
        <f>IFERROR(IF(E430=0,0,E430*H419),0)</f>
        <v>0</v>
      </c>
      <c r="Y430" s="98">
        <f>IF(NOT(ISERROR(MATCH("Selvfinansieret",B$417,0))),0,IF(OR(NOT(ISERROR(MATCH("Ej statsstøtte",B$417,0))),NOT(ISERROR(MATCH(B$417,AI$427:AI$429,0)))),E430,IF(AND(D$431=0,C$431=0),X430,IF(AND(D$431&gt;0,C$431=0),V430,IF(AND(D$431&gt;0,C$431&gt;0,V430=0),0,IF(AND(W430&lt;&gt;0,W430&lt;V430),W430,V430))))))</f>
        <v>0</v>
      </c>
      <c r="Z430" s="98"/>
      <c r="AA430" s="96"/>
      <c r="AB430" s="96"/>
      <c r="AC430"/>
      <c r="AD430" t="s">
        <v>114</v>
      </c>
      <c r="AE430" s="41" t="str">
        <f>""</f>
        <v/>
      </c>
      <c r="AF430" t="s">
        <v>111</v>
      </c>
      <c r="AG430" s="41" t="str">
        <f>""</f>
        <v/>
      </c>
      <c r="AH430" s="98" t="str">
        <f>IF(NOT(ISERROR(MATCH("Selvfinansieret",B417,0))),"",IF(NOT(ISERROR(MATCH(B417,{"ABER"},0))),AE430,IF(NOT(ISERROR(MATCH(B417,{"GBER"},0))),AF430,IF(NOT(ISERROR(MATCH(B417,{"FIBER"},0))),AG430,IF(NOT(ISERROR(MATCH(B417,{"Ej statsstøtte"},0))),AD430,"")))))</f>
        <v/>
      </c>
      <c r="AI430" s="20" t="s">
        <v>135</v>
      </c>
    </row>
    <row r="431" spans="1:36" s="4" customFormat="1">
      <c r="A431" s="83" t="s">
        <v>101</v>
      </c>
      <c r="B431" s="142">
        <f>B430</f>
        <v>0</v>
      </c>
      <c r="C431" s="163"/>
      <c r="D431" s="161"/>
      <c r="E431" s="247">
        <f>SUM(B421+B422+B423+B424-B425-B426+B427)</f>
        <v>0</v>
      </c>
      <c r="F431" s="101"/>
      <c r="G431" s="80"/>
      <c r="H431" s="80"/>
      <c r="I431" s="80"/>
      <c r="J431" s="80"/>
      <c r="K431" s="80"/>
      <c r="L431" s="80"/>
      <c r="M431" s="80"/>
      <c r="N431" s="80"/>
      <c r="O431" s="80"/>
      <c r="P431" s="23"/>
      <c r="Q431"/>
      <c r="R431"/>
      <c r="S431"/>
      <c r="T431"/>
      <c r="U431"/>
      <c r="V431"/>
      <c r="W431"/>
      <c r="X431"/>
      <c r="Y431" s="98"/>
      <c r="Z431" s="98"/>
      <c r="AA431" s="35"/>
      <c r="AB431" s="97"/>
      <c r="AC431" s="20"/>
      <c r="AD431" t="s">
        <v>124</v>
      </c>
      <c r="AE431" s="3" t="str">
        <f>""</f>
        <v/>
      </c>
      <c r="AF431" s="41" t="s">
        <v>123</v>
      </c>
      <c r="AG431" s="41" t="str">
        <f>""</f>
        <v/>
      </c>
      <c r="AH431" s="98" t="str">
        <f>IF(NOT(ISERROR(MATCH("Selvfinansieret",B417,0))),"",IF(NOT(ISERROR(MATCH(B417,{"ABER"},0))),AE431,IF(NOT(ISERROR(MATCH(B417,{"GBER"},0))),AF431,IF(NOT(ISERROR(MATCH(B417,{"FIBER"},0))),AG431,IF(NOT(ISERROR(MATCH(B417,{"Ej statsstøtte"},0))),AD431,"")))))</f>
        <v/>
      </c>
      <c r="AI431" t="s">
        <v>149</v>
      </c>
      <c r="AJ431" s="3"/>
    </row>
    <row r="432" spans="1:36" s="4" customFormat="1">
      <c r="A432" s="122"/>
      <c r="B432" s="123"/>
      <c r="C432" s="123"/>
      <c r="D432" s="123"/>
      <c r="E432" s="248"/>
      <c r="F432" s="79"/>
      <c r="G432" s="80"/>
      <c r="H432" s="80"/>
      <c r="I432" s="80"/>
      <c r="J432" s="80"/>
      <c r="K432" s="80"/>
      <c r="L432" s="80"/>
      <c r="M432" s="80"/>
      <c r="N432" s="80"/>
      <c r="O432" s="80"/>
      <c r="P432" s="23"/>
      <c r="Q432"/>
      <c r="R432"/>
      <c r="S432"/>
      <c r="T432"/>
      <c r="U432"/>
      <c r="V432"/>
      <c r="W432"/>
      <c r="X432"/>
      <c r="Y432" s="98"/>
      <c r="Z432" s="98"/>
      <c r="AA432" s="98"/>
      <c r="AD432" t="s">
        <v>137</v>
      </c>
      <c r="AE432" s="4" t="str">
        <f>""</f>
        <v/>
      </c>
      <c r="AF432" s="4" t="str">
        <f>""</f>
        <v/>
      </c>
      <c r="AG432" s="41" t="str">
        <f>""</f>
        <v/>
      </c>
      <c r="AH432" s="98" t="str">
        <f>IF(NOT(ISERROR(MATCH("Selvfinansieret",B417,0))),"",IF(NOT(ISERROR(MATCH(B417,{"ABER"},0))),AE432,IF(NOT(ISERROR(MATCH(B417,{"GBER"},0))),AF432,IF(NOT(ISERROR(MATCH(B417,{"FIBER"},0))),AG432,IF(NOT(ISERROR(MATCH(B417,{"Ej statsstøtte"},0))),AD432,"")))))</f>
        <v/>
      </c>
    </row>
    <row r="433" spans="1:36" s="4" customFormat="1">
      <c r="A433" s="77"/>
      <c r="B433" s="78"/>
      <c r="C433" s="78"/>
      <c r="D433" s="78"/>
      <c r="E433" s="249" t="s">
        <v>133</v>
      </c>
      <c r="F433" s="107" t="str">
        <f>F418</f>
        <v/>
      </c>
      <c r="G433" s="79"/>
      <c r="H433" s="80"/>
      <c r="I433" s="80"/>
      <c r="J433" s="80"/>
      <c r="K433" s="80"/>
      <c r="L433" s="80"/>
      <c r="M433" s="80"/>
      <c r="N433" s="80"/>
      <c r="O433" s="80"/>
      <c r="P433" s="80"/>
      <c r="Q433" s="23"/>
      <c r="R433"/>
      <c r="S433"/>
      <c r="T433"/>
      <c r="U433"/>
      <c r="V433"/>
      <c r="W433"/>
      <c r="X433"/>
      <c r="Y433"/>
      <c r="Z433" s="98"/>
      <c r="AA433" s="3"/>
      <c r="AB433" s="3"/>
      <c r="AC433" s="3"/>
    </row>
    <row r="434" spans="1:36" s="4" customFormat="1" ht="28">
      <c r="A434" s="77"/>
      <c r="B434" s="78"/>
      <c r="C434" s="78"/>
      <c r="D434" s="78"/>
      <c r="E434" s="250" t="s">
        <v>152</v>
      </c>
      <c r="F434" s="107" t="str">
        <f>IFERROR(B430/E430,"")</f>
        <v/>
      </c>
      <c r="G434" s="79"/>
      <c r="H434" s="80"/>
      <c r="I434" s="80"/>
      <c r="J434" s="80"/>
      <c r="K434" s="80"/>
      <c r="L434" s="80"/>
      <c r="M434" s="80"/>
      <c r="N434" s="80"/>
      <c r="O434" s="80"/>
      <c r="P434" s="80"/>
      <c r="Q434" s="23"/>
      <c r="R434"/>
      <c r="S434"/>
      <c r="T434"/>
      <c r="U434"/>
      <c r="V434"/>
      <c r="W434"/>
      <c r="X434"/>
      <c r="Y434"/>
      <c r="Z434" s="98"/>
      <c r="AA434" s="3"/>
      <c r="AB434" s="3"/>
      <c r="AC434" s="3"/>
    </row>
    <row r="435" spans="1:36">
      <c r="A435" s="14"/>
      <c r="B435" s="15"/>
      <c r="C435" s="15"/>
      <c r="D435" s="15"/>
      <c r="E435" s="251" t="s">
        <v>57</v>
      </c>
      <c r="F435" s="50">
        <f>IF(NOT(ISERROR(MATCH("Ej statsstøtte",B417,0))),0,IFERROR(E429/E428,0))</f>
        <v>0</v>
      </c>
      <c r="G435" s="138"/>
      <c r="H435" s="2"/>
      <c r="I435" s="2"/>
      <c r="J435" s="2"/>
      <c r="K435" s="2"/>
      <c r="L435" s="2"/>
      <c r="M435" s="2"/>
      <c r="N435" s="2"/>
      <c r="O435" s="2"/>
      <c r="P435" s="2"/>
      <c r="R435"/>
      <c r="S435"/>
      <c r="T435"/>
      <c r="U435"/>
      <c r="W435"/>
      <c r="Y435"/>
    </row>
    <row r="436" spans="1:36" ht="14.5">
      <c r="A436" s="31" t="s">
        <v>64</v>
      </c>
      <c r="B436" s="32">
        <f>IFERROR(E430/$E$15,0)</f>
        <v>0</v>
      </c>
      <c r="C436" s="15"/>
      <c r="D436" s="15"/>
      <c r="E436" s="252" t="s">
        <v>58</v>
      </c>
      <c r="F436" s="50">
        <f>IFERROR(E429/E421,0)</f>
        <v>0</v>
      </c>
      <c r="H436" s="2"/>
      <c r="I436" s="2"/>
      <c r="J436" s="2"/>
      <c r="K436" s="2"/>
      <c r="L436" s="2"/>
      <c r="M436" s="2"/>
      <c r="N436" s="2"/>
      <c r="O436" s="2"/>
      <c r="P436" s="2"/>
      <c r="R436"/>
      <c r="S436"/>
      <c r="T436"/>
      <c r="U436"/>
      <c r="W436"/>
      <c r="Y436"/>
    </row>
    <row r="437" spans="1:36" ht="14.5">
      <c r="A437" s="30"/>
      <c r="B437" s="33"/>
      <c r="E437" s="252"/>
      <c r="H437" s="2"/>
      <c r="I437" s="2"/>
      <c r="J437" s="2"/>
      <c r="K437" s="2"/>
      <c r="L437" s="2"/>
      <c r="M437" s="2"/>
      <c r="N437" s="2"/>
      <c r="O437" s="2"/>
      <c r="P437" s="2"/>
      <c r="R437"/>
      <c r="S437"/>
      <c r="T437"/>
      <c r="U437"/>
      <c r="W437"/>
      <c r="Y437"/>
      <c r="AD437"/>
    </row>
    <row r="438" spans="1:36" ht="14.5">
      <c r="A438" s="9" t="s">
        <v>24</v>
      </c>
      <c r="B438" s="1"/>
      <c r="C438" s="119" t="s">
        <v>54</v>
      </c>
      <c r="D438" s="119"/>
      <c r="E438" s="253" t="s">
        <v>27</v>
      </c>
      <c r="F438" s="117"/>
      <c r="G438" s="98"/>
      <c r="H438" s="118"/>
      <c r="I438" s="120"/>
      <c r="J438" s="98"/>
      <c r="K438" s="98"/>
      <c r="L438" s="98"/>
      <c r="M438" s="98"/>
      <c r="R438" s="27"/>
      <c r="S438" s="36"/>
      <c r="T438" s="97"/>
      <c r="W438" s="3"/>
      <c r="X438" s="40"/>
      <c r="AA438" s="98" t="str">
        <f>IF(NOT(ISERROR(MATCH("Selvfinansieret",B439,0))),"",IF(NOT(ISERROR(MATCH(B439,{"ABER"},0))),IF(X438=0,"",X438),IF(NOT(ISERROR(MATCH(B439,{"GEBER"},0))),IF(AG453=0,"",AG453),IF(NOT(ISERROR(MATCH(B439,{"FIBER"},0))),IF(Z438=0,"",Z438),""))))</f>
        <v/>
      </c>
      <c r="AF438" s="98"/>
    </row>
    <row r="439" spans="1:36" ht="14.5">
      <c r="A439" s="9" t="s">
        <v>144</v>
      </c>
      <c r="B439" s="11"/>
      <c r="C439" s="119"/>
      <c r="D439" s="119"/>
      <c r="E439" s="253" t="s">
        <v>127</v>
      </c>
      <c r="F439" s="11" t="str">
        <f>IF(ISBLANK($F$19),"Projektform skal vælges ved hovedansøger",$F$19)</f>
        <v>Projektform skal vælges ved hovedansøger</v>
      </c>
      <c r="G439" s="98"/>
      <c r="H439" s="118"/>
      <c r="I439" s="120"/>
      <c r="J439" s="98"/>
      <c r="K439" s="98"/>
      <c r="L439" s="98"/>
      <c r="M439" s="98"/>
      <c r="R439" s="27"/>
      <c r="S439" s="36"/>
      <c r="T439" s="40"/>
      <c r="W439" s="3"/>
      <c r="X439" s="40"/>
      <c r="Y439" s="41"/>
      <c r="AA439" s="98"/>
      <c r="AF439" s="98"/>
    </row>
    <row r="440" spans="1:36" ht="29">
      <c r="A440" s="10" t="s">
        <v>25</v>
      </c>
      <c r="B440" s="11"/>
      <c r="C440" s="10"/>
      <c r="D440" s="10"/>
      <c r="E440" s="254" t="s">
        <v>26</v>
      </c>
      <c r="F440" s="129" t="str">
        <f>IFERROR(IF(NOT(ISERROR(MATCH(B439,{"ABER"},0))),INDEX(ABER_Tilskudsprocent_liste[#All],MATCH(B440,ABER_Tilskudsprocent_liste[[#All],[Typer af projekter og aktiviteter/ virksomhedsstørrelse]],0),MATCH(AA442,ABER_Tilskudsprocent_liste[#Headers],0)),IF(NOT(ISERROR(MATCH(B439,{"GBER"},0))),INDEX(GEBER_Tilskudsprocent_liste[#All],MATCH(B440,GEBER_Tilskudsprocent_liste[[#All],[Typer af projekter og aktiviteter/ virksomhedsstørrelse]],0),MATCH(AA442,GEBER_Tilskudsprocent_liste[#Headers],0)),IF(NOT(ISERROR(MATCH(B439,{"FIBER"},0))),INDEX(FIBER_Tilskudsprocent_liste[#All],MATCH(B440,FIBER_Tilskudsprocent_liste[[#All],[Typer af projekter og aktiviteter/ virksomhedsstørrelse]],0),MATCH(AA442,FIBER_Tilskudsprocent_liste[#Headers],0)),""))),"")</f>
        <v/>
      </c>
      <c r="G440" s="128" t="s">
        <v>150</v>
      </c>
      <c r="H440" s="144" t="s">
        <v>155</v>
      </c>
      <c r="I440" s="145"/>
      <c r="J440" s="146" t="s">
        <v>158</v>
      </c>
      <c r="K440" s="146"/>
      <c r="L440" s="98"/>
      <c r="M440" s="98"/>
      <c r="R440" s="28"/>
      <c r="S440" s="37"/>
      <c r="T440" s="40"/>
      <c r="W440" s="3"/>
      <c r="X440" s="100"/>
      <c r="AB440" s="40"/>
      <c r="AF440" s="98"/>
    </row>
    <row r="441" spans="1:36" ht="14.5">
      <c r="A441" s="9"/>
      <c r="B441" s="10"/>
      <c r="C441" s="10"/>
      <c r="D441" s="10"/>
      <c r="E441" s="254"/>
      <c r="F441" s="150" t="str">
        <f>IFERROR(IF(NOT(ISERROR(MATCH(B439,{"ABER"},0))),INDEX(ABER_Tilskudsprocent_liste[#All],MATCH(B440,ABER_Tilskudsprocent_liste[[#All],[Typer af projekter og aktiviteter/ virksomhedsstørrelse]],0),MATCH(AA442,ABER_Tilskudsprocent_liste[#Headers],0)),IF(NOT(ISERROR(MATCH(B439,{"GBER"},0))),INDEX(GEBER_Tilskudsprocent_liste[#All],MATCH(B440,GEBER_Tilskudsprocent_liste[[#All],[Typer af projekter og aktiviteter/ virksomhedsstørrelse]],0),MATCH(AA442,GEBER_Tilskudsprocent_liste[#Headers],0)),IF(NOT(ISERROR(MATCH(B439,{"FIBER"},0))),INDEX(FIBER_Tilskudsprocent_liste[#All],MATCH(B440,FIBER_Tilskudsprocent_liste[[#All],[Typer af projekter og aktiviteter/ virksomhedsstørrelse]],0),MATCH(AA442,FIBER_Tilskudsprocent_liste[#Headers],0)),""))),"")</f>
        <v/>
      </c>
      <c r="G441" s="147"/>
      <c r="H441" s="146" t="str">
        <f>IFERROR(IF(E452*(1-F441)-C453&lt;0,F441-((E452*F441+C453)-E452)/E452,""),"")</f>
        <v/>
      </c>
      <c r="I441" s="146" t="str">
        <f>IFERROR(IF(D453&lt;&gt;0,IF(D453=E452,0,IF(C453&gt;0,(F441-D453/E452)-H441,"HA")),IF(E452*(1-F441)-C453&lt;0,((F441-((E452*F441+C453+D453)-E452)/E452)),"")),"")</f>
        <v/>
      </c>
      <c r="J441" s="148" t="e">
        <f>I441-H442</f>
        <v>#VALUE!</v>
      </c>
      <c r="K441" s="146"/>
      <c r="L441" s="98"/>
      <c r="M441" s="98"/>
      <c r="R441" s="28"/>
      <c r="S441" s="37"/>
      <c r="T441" s="40"/>
      <c r="U441" s="20" t="s">
        <v>157</v>
      </c>
      <c r="V441" t="s">
        <v>156</v>
      </c>
      <c r="W441" s="98" t="s">
        <v>154</v>
      </c>
      <c r="X441" s="98" t="s">
        <v>153</v>
      </c>
      <c r="Y441" s="98" t="s">
        <v>132</v>
      </c>
      <c r="AA441" s="21" t="s">
        <v>129</v>
      </c>
      <c r="AB441" s="25" t="s">
        <v>127</v>
      </c>
      <c r="AC441"/>
    </row>
    <row r="442" spans="1:36" ht="14.5" thickBot="1">
      <c r="A442" s="17"/>
      <c r="B442" s="7" t="s">
        <v>70</v>
      </c>
      <c r="C442" s="7" t="s">
        <v>145</v>
      </c>
      <c r="D442" s="7" t="s">
        <v>151</v>
      </c>
      <c r="E442" s="255" t="s">
        <v>0</v>
      </c>
      <c r="F442" s="8" t="s">
        <v>9</v>
      </c>
      <c r="G442" s="121"/>
      <c r="H442" s="149" t="e">
        <f>(F441-D453/E452)</f>
        <v>#VALUE!</v>
      </c>
      <c r="I442" s="147"/>
      <c r="J442" s="121"/>
      <c r="K442" s="147"/>
      <c r="L442" s="121"/>
      <c r="M442" s="121"/>
      <c r="N442" s="2"/>
      <c r="O442" s="2"/>
      <c r="P442" s="103"/>
      <c r="Q442" s="21"/>
      <c r="R442" s="38"/>
      <c r="S442" s="20"/>
      <c r="T442" s="20"/>
      <c r="U442"/>
      <c r="V442" s="3"/>
      <c r="W442" s="98"/>
      <c r="X442" s="98"/>
      <c r="Z442" s="40"/>
      <c r="AA442" s="19" t="str">
        <f>CONCATENATE(F438," - ",AB442)</f>
        <v xml:space="preserve"> - Projektform skal vælges ved hovedansøger</v>
      </c>
      <c r="AB442" t="str">
        <f>F439</f>
        <v>Projektform skal vælges ved hovedansøger</v>
      </c>
      <c r="AC442"/>
    </row>
    <row r="443" spans="1:36" ht="15" customHeight="1">
      <c r="A443" s="3" t="s">
        <v>67</v>
      </c>
      <c r="B443" s="110">
        <f>IFERROR(IF(E443=0,0,Y443),0)</f>
        <v>0</v>
      </c>
      <c r="C443" s="110">
        <f>IFERROR(E443-B443,0)</f>
        <v>0</v>
      </c>
      <c r="D443" s="110"/>
      <c r="E443" s="241">
        <v>0</v>
      </c>
      <c r="F443" s="12"/>
      <c r="G443" s="528" t="s">
        <v>192</v>
      </c>
      <c r="H443" s="529"/>
      <c r="I443" s="529"/>
      <c r="J443" s="529"/>
      <c r="K443" s="529"/>
      <c r="L443" s="529"/>
      <c r="M443" s="529"/>
      <c r="N443" s="529"/>
      <c r="O443" s="530"/>
      <c r="P443" s="104"/>
      <c r="Q443" s="24"/>
      <c r="R443" s="35"/>
      <c r="S443" s="20"/>
      <c r="T443" s="20"/>
      <c r="U443" s="20" t="e">
        <f>((F441-((E452*F441+C453)-E452)/E452))*E443</f>
        <v>#VALUE!</v>
      </c>
      <c r="V443" t="e">
        <f>H442*E443</f>
        <v>#VALUE!</v>
      </c>
      <c r="W443" s="3">
        <f>IFERROR(IF(E443=0,0,E443*H441),0)</f>
        <v>0</v>
      </c>
      <c r="X443" s="98">
        <f>IF(E443=0,0,E443*F440)</f>
        <v>0</v>
      </c>
      <c r="Y443" s="98">
        <f>IF(NOT(ISERROR(MATCH("Selvfinansieret",B$439,0))),0,IF(OR(NOT(ISERROR(MATCH("Ej statsstøtte",B$439,0))),NOT(ISERROR(MATCH(B$439,AI$449:AI$451,0)))),E443,IF(AND(D$453=0,C$453=0),X443,IF(AND(D$453&gt;0,C$453=0),V443,IF(AND(D$453&gt;0,C$453&gt;0,V443=0),0,IF(AND(W443&lt;&gt;0,W443&lt;V443),W443,V443))))))</f>
        <v>0</v>
      </c>
      <c r="AA443" s="19"/>
      <c r="AB443" s="20"/>
      <c r="AC443"/>
      <c r="AE443" s="537" t="s">
        <v>128</v>
      </c>
      <c r="AF443" s="537"/>
      <c r="AG443" s="537"/>
    </row>
    <row r="444" spans="1:36" ht="15" customHeight="1">
      <c r="A444" s="3" t="s">
        <v>3</v>
      </c>
      <c r="B444" s="110">
        <f>IFERROR(IF(E444=0,0,Y444),0)</f>
        <v>0</v>
      </c>
      <c r="C444" s="110">
        <f>IFERROR(E444-B444,0)</f>
        <v>0</v>
      </c>
      <c r="D444" s="110"/>
      <c r="E444" s="241">
        <v>0</v>
      </c>
      <c r="F444" s="46"/>
      <c r="G444" s="531"/>
      <c r="H444" s="532"/>
      <c r="I444" s="532"/>
      <c r="J444" s="532"/>
      <c r="K444" s="532"/>
      <c r="L444" s="532"/>
      <c r="M444" s="532"/>
      <c r="N444" s="532"/>
      <c r="O444" s="533"/>
      <c r="P444" s="104"/>
      <c r="Q444" s="35"/>
      <c r="R444" s="39"/>
      <c r="S444" s="22"/>
      <c r="T444" s="20"/>
      <c r="U444" s="20" t="e">
        <f>((F441-((E452*F441+C453+D453)-E452)/E452))*E444</f>
        <v>#VALUE!</v>
      </c>
      <c r="V444" t="e">
        <f>H442*E444</f>
        <v>#VALUE!</v>
      </c>
      <c r="W444" s="3">
        <f>IFERROR(IF(E444=0,0,E444*H441),0)</f>
        <v>0</v>
      </c>
      <c r="X444" s="98">
        <f>IF(E444=0,0,E444*F440)</f>
        <v>0</v>
      </c>
      <c r="Y444" s="98">
        <f t="shared" ref="Y444:Y451" si="77">IF(NOT(ISERROR(MATCH("Selvfinansieret",B$439,0))),0,IF(OR(NOT(ISERROR(MATCH("Ej statsstøtte",B$439,0))),NOT(ISERROR(MATCH(B$439,AI$449:AI$451,0)))),E444,IF(AND(D$453=0,C$453=0),X444,IF(AND(D$453&gt;0,C$453=0),V444,IF(AND(D$453&gt;0,C$453&gt;0,V444=0),0,IF(AND(W444&lt;&gt;0,W444&lt;V444),W444,V444))))))</f>
        <v>0</v>
      </c>
      <c r="AA444" s="19"/>
      <c r="AB444" s="20"/>
      <c r="AC444"/>
    </row>
    <row r="445" spans="1:36" ht="15" customHeight="1">
      <c r="A445" s="3" t="s">
        <v>69</v>
      </c>
      <c r="B445" s="110">
        <f t="shared" ref="B445:B449" si="78">IFERROR(IF(E445=0,0,Y445),0)</f>
        <v>0</v>
      </c>
      <c r="C445" s="110">
        <f t="shared" ref="C445:C449" si="79">IFERROR(E445-B445,0)</f>
        <v>0</v>
      </c>
      <c r="D445" s="110"/>
      <c r="E445" s="241">
        <v>0</v>
      </c>
      <c r="F445" s="46"/>
      <c r="G445" s="531"/>
      <c r="H445" s="532"/>
      <c r="I445" s="532"/>
      <c r="J445" s="532"/>
      <c r="K445" s="532"/>
      <c r="L445" s="532"/>
      <c r="M445" s="532"/>
      <c r="N445" s="532"/>
      <c r="O445" s="533"/>
      <c r="P445" s="104"/>
      <c r="Q445" s="35"/>
      <c r="R445" s="39"/>
      <c r="S445" s="22"/>
      <c r="T445" s="20"/>
      <c r="U445" s="20" t="e">
        <f>((F441-((E452*F441+C453+D453)-E452)/E452))*E445</f>
        <v>#VALUE!</v>
      </c>
      <c r="V445" t="e">
        <f>H442*E445</f>
        <v>#VALUE!</v>
      </c>
      <c r="W445" s="3">
        <f>IFERROR(IF(E445=0,0,E445*H441),0)</f>
        <v>0</v>
      </c>
      <c r="X445" s="98">
        <f>IF(E445=0,0,E445*F440)</f>
        <v>0</v>
      </c>
      <c r="Y445" s="98">
        <f t="shared" si="77"/>
        <v>0</v>
      </c>
      <c r="AA445" s="19"/>
      <c r="AB445" s="20"/>
      <c r="AC445"/>
      <c r="AD445" s="29" t="s">
        <v>147</v>
      </c>
      <c r="AE445" s="29" t="s">
        <v>115</v>
      </c>
      <c r="AF445" s="29" t="s">
        <v>136</v>
      </c>
      <c r="AG445" s="29" t="s">
        <v>116</v>
      </c>
      <c r="AH445" s="29" t="s">
        <v>134</v>
      </c>
      <c r="AI445" s="29" t="s">
        <v>138</v>
      </c>
      <c r="AJ445" s="29" t="s">
        <v>148</v>
      </c>
    </row>
    <row r="446" spans="1:36" ht="15" customHeight="1">
      <c r="A446" s="3" t="s">
        <v>34</v>
      </c>
      <c r="B446" s="110">
        <f t="shared" si="78"/>
        <v>0</v>
      </c>
      <c r="C446" s="110">
        <f t="shared" si="79"/>
        <v>0</v>
      </c>
      <c r="D446" s="110"/>
      <c r="E446" s="241">
        <v>0</v>
      </c>
      <c r="F446" s="46"/>
      <c r="G446" s="531"/>
      <c r="H446" s="532"/>
      <c r="I446" s="532"/>
      <c r="J446" s="532"/>
      <c r="K446" s="532"/>
      <c r="L446" s="532"/>
      <c r="M446" s="532"/>
      <c r="N446" s="532"/>
      <c r="O446" s="533"/>
      <c r="P446" s="105"/>
      <c r="Q446" s="35"/>
      <c r="R446" s="39"/>
      <c r="S446" s="22"/>
      <c r="T446" s="20"/>
      <c r="U446" s="20" t="e">
        <f>((F441-((E452*F441+C453+D453)-E452)/E452))*E446</f>
        <v>#VALUE!</v>
      </c>
      <c r="V446" t="e">
        <f>H442*E446</f>
        <v>#VALUE!</v>
      </c>
      <c r="W446" s="3">
        <f>IFERROR(IF(E446=0,0,E446*H441),0)</f>
        <v>0</v>
      </c>
      <c r="X446" s="98">
        <f>IF(E446=0,0,E446*F440)</f>
        <v>0</v>
      </c>
      <c r="Y446" s="98">
        <f t="shared" si="77"/>
        <v>0</v>
      </c>
      <c r="AA446" t="s">
        <v>130</v>
      </c>
      <c r="AB446" t="s">
        <v>125</v>
      </c>
      <c r="AC446"/>
      <c r="AD446" t="s">
        <v>109</v>
      </c>
      <c r="AE446" t="s">
        <v>109</v>
      </c>
      <c r="AF446" t="s">
        <v>117</v>
      </c>
      <c r="AG446" s="95" t="s">
        <v>124</v>
      </c>
      <c r="AH446" s="98" t="str">
        <f>IF(NOT(ISERROR(MATCH("Selvfinansieret",B439,0))),"",IF(NOT(ISERROR(MATCH(B439,{"ABER"},0))),AE446,IF(NOT(ISERROR(MATCH(B439,{"GBER"},0))),AF446,IF(NOT(ISERROR(MATCH(B439,{"FIBER"},0))),AG446,IF(NOT(ISERROR(MATCH(B439,{"Ej statsstøtte"},0))),AD446,"")))))</f>
        <v/>
      </c>
      <c r="AI446" s="96" t="s">
        <v>115</v>
      </c>
    </row>
    <row r="447" spans="1:36" ht="15" customHeight="1">
      <c r="A447" s="3" t="s">
        <v>2</v>
      </c>
      <c r="B447" s="110">
        <f t="shared" si="78"/>
        <v>0</v>
      </c>
      <c r="C447" s="110">
        <f t="shared" si="79"/>
        <v>0</v>
      </c>
      <c r="D447" s="110"/>
      <c r="E447" s="241">
        <v>0</v>
      </c>
      <c r="F447" s="46"/>
      <c r="G447" s="531"/>
      <c r="H447" s="532"/>
      <c r="I447" s="532"/>
      <c r="J447" s="532"/>
      <c r="K447" s="532"/>
      <c r="L447" s="532"/>
      <c r="M447" s="532"/>
      <c r="N447" s="532"/>
      <c r="O447" s="533"/>
      <c r="P447" s="105"/>
      <c r="Q447" s="35"/>
      <c r="R447" s="39"/>
      <c r="S447" s="22"/>
      <c r="T447" s="20"/>
      <c r="U447" s="20" t="e">
        <f>((F441-((E452*F441+C453+D453)-E452)/E452))*E447</f>
        <v>#VALUE!</v>
      </c>
      <c r="V447" t="e">
        <f>H442*E447</f>
        <v>#VALUE!</v>
      </c>
      <c r="W447" s="3">
        <f>IFERROR(IF(E447=0,0,E447*H441),0)</f>
        <v>0</v>
      </c>
      <c r="X447" s="98">
        <f>IF(E447=0,0,E447*F440)</f>
        <v>0</v>
      </c>
      <c r="Y447" s="98">
        <f t="shared" si="77"/>
        <v>0</v>
      </c>
      <c r="AA447" t="s">
        <v>56</v>
      </c>
      <c r="AB447" t="s">
        <v>126</v>
      </c>
      <c r="AC447"/>
      <c r="AD447" t="s">
        <v>110</v>
      </c>
      <c r="AE447" t="s">
        <v>110</v>
      </c>
      <c r="AF447" t="s">
        <v>118</v>
      </c>
      <c r="AG447" s="95" t="s">
        <v>111</v>
      </c>
      <c r="AH447" s="98" t="str">
        <f>IF(NOT(ISERROR(MATCH("Selvfinansieret",B439,0))),"",IF(NOT(ISERROR(MATCH(B439,{"ABER"},0))),AE447,IF(NOT(ISERROR(MATCH(B439,{"GBER"},0))),AF447,IF(NOT(ISERROR(MATCH(B439,{"FIBER"},0))),AG447,IF(NOT(ISERROR(MATCH(B439,{"Ej statsstøtte"},0))),AD447,"")))))</f>
        <v/>
      </c>
      <c r="AI447" s="97" t="s">
        <v>136</v>
      </c>
    </row>
    <row r="448" spans="1:36" ht="15" customHeight="1">
      <c r="A448" s="3" t="s">
        <v>10</v>
      </c>
      <c r="B448" s="110">
        <f t="shared" si="78"/>
        <v>0</v>
      </c>
      <c r="C448" s="110">
        <f t="shared" si="79"/>
        <v>0</v>
      </c>
      <c r="D448" s="110"/>
      <c r="E448" s="241">
        <v>0</v>
      </c>
      <c r="F448" s="46"/>
      <c r="G448" s="531"/>
      <c r="H448" s="532"/>
      <c r="I448" s="532"/>
      <c r="J448" s="532"/>
      <c r="K448" s="532"/>
      <c r="L448" s="532"/>
      <c r="M448" s="532"/>
      <c r="N448" s="532"/>
      <c r="O448" s="533"/>
      <c r="P448" s="104"/>
      <c r="Q448" s="35"/>
      <c r="R448" s="39"/>
      <c r="S448" s="22"/>
      <c r="T448" s="20"/>
      <c r="U448" s="20" t="e">
        <f>((F441-((E452*F441+C453+D453)-E452)/E452))*E448</f>
        <v>#VALUE!</v>
      </c>
      <c r="V448" t="e">
        <f>H442*E448</f>
        <v>#VALUE!</v>
      </c>
      <c r="W448" s="3">
        <f>IFERROR(IF(E448=0,0,E448*H441),0)</f>
        <v>0</v>
      </c>
      <c r="X448" s="98">
        <f>IF(E448=0,0,E448*F440)</f>
        <v>0</v>
      </c>
      <c r="Y448" s="98">
        <f t="shared" si="77"/>
        <v>0</v>
      </c>
      <c r="Z448" s="98"/>
      <c r="AA448" t="s">
        <v>131</v>
      </c>
      <c r="AB448"/>
      <c r="AC448"/>
      <c r="AD448" t="s">
        <v>111</v>
      </c>
      <c r="AE448" t="s">
        <v>111</v>
      </c>
      <c r="AF448" t="s">
        <v>119</v>
      </c>
      <c r="AG448" s="137" t="s">
        <v>137</v>
      </c>
      <c r="AH448" s="98" t="str">
        <f>IF(NOT(ISERROR(MATCH("Selvfinansieret",B439,0))),"",IF(NOT(ISERROR(MATCH(B439,{"ABER"},0))),AE448,IF(NOT(ISERROR(MATCH(B439,{"GBER"},0))),AF448,IF(NOT(ISERROR(MATCH(B439,{"FIBER"},0))),AG448,IF(NOT(ISERROR(MATCH(B439,{"Ej statsstøtte"},0))),AD448,"")))))</f>
        <v/>
      </c>
      <c r="AI448" s="97" t="s">
        <v>116</v>
      </c>
    </row>
    <row r="449" spans="1:36" ht="15.75" customHeight="1" thickBot="1">
      <c r="A449" s="6" t="s">
        <v>68</v>
      </c>
      <c r="B449" s="110">
        <f t="shared" si="78"/>
        <v>0</v>
      </c>
      <c r="C449" s="110">
        <f t="shared" si="79"/>
        <v>0</v>
      </c>
      <c r="D449" s="110"/>
      <c r="E449" s="242">
        <v>0</v>
      </c>
      <c r="F449" s="46"/>
      <c r="G449" s="531"/>
      <c r="H449" s="532"/>
      <c r="I449" s="532"/>
      <c r="J449" s="532"/>
      <c r="K449" s="532"/>
      <c r="L449" s="532"/>
      <c r="M449" s="532"/>
      <c r="N449" s="532"/>
      <c r="O449" s="533"/>
      <c r="P449" s="104"/>
      <c r="Q449" s="35"/>
      <c r="R449" s="39"/>
      <c r="S449" s="22"/>
      <c r="T449" s="20"/>
      <c r="U449" s="20" t="e">
        <f>((F441-((E452*F441+C453+D453)-E452)/E452))*E449</f>
        <v>#VALUE!</v>
      </c>
      <c r="V449" t="e">
        <f>H442*E449</f>
        <v>#VALUE!</v>
      </c>
      <c r="W449" s="3">
        <f>IFERROR(IF(E449=0,0,E449*H441),0)</f>
        <v>0</v>
      </c>
      <c r="X449" s="98">
        <f>IF(E449=0,0,E449*F440)</f>
        <v>0</v>
      </c>
      <c r="Y449" s="98">
        <f t="shared" si="77"/>
        <v>0</v>
      </c>
      <c r="Z449" s="98"/>
      <c r="AA449" t="s">
        <v>72</v>
      </c>
      <c r="AB449"/>
      <c r="AC449"/>
      <c r="AD449" t="s">
        <v>112</v>
      </c>
      <c r="AE449" t="s">
        <v>112</v>
      </c>
      <c r="AF449" t="s">
        <v>120</v>
      </c>
      <c r="AG449" s="41" t="str">
        <f>""</f>
        <v/>
      </c>
      <c r="AH449" s="98" t="str">
        <f>IF(NOT(ISERROR(MATCH("Selvfinansieret",B439,0))),"",IF(NOT(ISERROR(MATCH(B439,{"ABER"},0))),AE449,IF(NOT(ISERROR(MATCH(B439,{"GBER"},0))),AF449,IF(NOT(ISERROR(MATCH(B439,{"FIBER"},0))),AG449,IF(NOT(ISERROR(MATCH(B439,{"Ej statsstøtte"},0))),AD449,"")))))</f>
        <v/>
      </c>
      <c r="AI449" s="40" t="s">
        <v>85</v>
      </c>
    </row>
    <row r="450" spans="1:36" ht="15" customHeight="1">
      <c r="A450" s="49" t="s">
        <v>21</v>
      </c>
      <c r="B450" s="114">
        <f>SUM(B443+B444+B445+B446-B447-B448+B449)</f>
        <v>0</v>
      </c>
      <c r="C450" s="111">
        <f>SUM(C443+C444+C445+C446-C447-C448+C449)</f>
        <v>0</v>
      </c>
      <c r="D450" s="111"/>
      <c r="E450" s="245">
        <f>SUM(B450:C450)</f>
        <v>0</v>
      </c>
      <c r="F450" s="48"/>
      <c r="G450" s="531"/>
      <c r="H450" s="532"/>
      <c r="I450" s="532"/>
      <c r="J450" s="532"/>
      <c r="K450" s="532"/>
      <c r="L450" s="532"/>
      <c r="M450" s="532"/>
      <c r="N450" s="532"/>
      <c r="O450" s="533"/>
      <c r="P450" s="23"/>
      <c r="R450"/>
      <c r="S450"/>
      <c r="T450"/>
      <c r="U450" s="20" t="e">
        <f>((F441-((E452*F441+C453+D453)-E452)/E452))*E450</f>
        <v>#VALUE!</v>
      </c>
      <c r="V450" t="e">
        <f>H442*E450</f>
        <v>#VALUE!</v>
      </c>
      <c r="W450" s="3">
        <f>IFERROR(IF(E450=0,0,E450*H441),0)</f>
        <v>0</v>
      </c>
      <c r="X450" s="98">
        <f>IF(E450=0,0,E450*F440)</f>
        <v>0</v>
      </c>
      <c r="Y450" s="98">
        <f t="shared" si="77"/>
        <v>0</v>
      </c>
      <c r="Z450" s="98"/>
      <c r="AA450" t="s">
        <v>146</v>
      </c>
      <c r="AB450"/>
      <c r="AC450"/>
      <c r="AD450" t="s">
        <v>122</v>
      </c>
      <c r="AE450" t="s">
        <v>113</v>
      </c>
      <c r="AF450" t="s">
        <v>121</v>
      </c>
      <c r="AG450" s="41" t="str">
        <f>""</f>
        <v/>
      </c>
      <c r="AH450" s="98" t="str">
        <f>IF(NOT(ISERROR(MATCH("Selvfinansieret",B439,0))),"",IF(NOT(ISERROR(MATCH(B439,{"ABER"},0))),AE450,IF(NOT(ISERROR(MATCH(B439,{"GBER"},0))),AF450,IF(NOT(ISERROR(MATCH(B439,{"FIBER"},0))),AG450,IF(NOT(ISERROR(MATCH(B439,{"Ej statsstøtte"},0))),AD450,"")))))</f>
        <v/>
      </c>
      <c r="AI450" s="40" t="s">
        <v>86</v>
      </c>
    </row>
    <row r="451" spans="1:36" ht="15.75" customHeight="1" thickBot="1">
      <c r="A451" s="13" t="s">
        <v>1</v>
      </c>
      <c r="B451" s="112">
        <f>IFERROR(IF(E451=0,0,Y451),0)</f>
        <v>0</v>
      </c>
      <c r="C451" s="110">
        <f>IFERROR(E451-B451,0)</f>
        <v>0</v>
      </c>
      <c r="D451" s="110"/>
      <c r="E451" s="242">
        <v>0</v>
      </c>
      <c r="F451" s="47"/>
      <c r="G451" s="531"/>
      <c r="H451" s="532"/>
      <c r="I451" s="532"/>
      <c r="J451" s="532"/>
      <c r="K451" s="532"/>
      <c r="L451" s="532"/>
      <c r="M451" s="532"/>
      <c r="N451" s="532"/>
      <c r="O451" s="533"/>
      <c r="P451" s="104"/>
      <c r="R451"/>
      <c r="S451"/>
      <c r="T451"/>
      <c r="U451" s="20" t="e">
        <f>((F441-((E452*F441+C453+D453)-E452)/E452))*E451</f>
        <v>#VALUE!</v>
      </c>
      <c r="V451" t="e">
        <f>H442*E451</f>
        <v>#VALUE!</v>
      </c>
      <c r="W451" s="3">
        <f>IFERROR(IF(E451=0,0,E451*H441),0)</f>
        <v>0</v>
      </c>
      <c r="X451" s="98">
        <f>IF(E451=0,0,E451*F440)</f>
        <v>0</v>
      </c>
      <c r="Y451" s="98">
        <f t="shared" si="77"/>
        <v>0</v>
      </c>
      <c r="Z451" s="98"/>
      <c r="AA451" s="19"/>
      <c r="AB451" s="20"/>
      <c r="AC451"/>
      <c r="AD451" t="s">
        <v>113</v>
      </c>
      <c r="AE451" t="s">
        <v>114</v>
      </c>
      <c r="AF451" t="s">
        <v>122</v>
      </c>
      <c r="AG451" s="41" t="str">
        <f>""</f>
        <v/>
      </c>
      <c r="AH451" s="98" t="str">
        <f>IF(NOT(ISERROR(MATCH("Selvfinansieret",B439,0))),"",IF(NOT(ISERROR(MATCH(B439,{"ABER"},0))),AE451,IF(NOT(ISERROR(MATCH(B439,{"GBER"},0))),AF451,IF(NOT(ISERROR(MATCH(B439,{"FIBER"},0))),AG451,IF(NOT(ISERROR(MATCH(B439,{"Ej statsstøtte"},0))),AD451,"")))))</f>
        <v/>
      </c>
      <c r="AI451" s="40" t="s">
        <v>87</v>
      </c>
    </row>
    <row r="452" spans="1:36" ht="15.75" customHeight="1" thickBot="1">
      <c r="A452" s="81" t="s">
        <v>0</v>
      </c>
      <c r="B452" s="143">
        <f>IF(B450+B451&lt;=0,0,B450+B451)</f>
        <v>0</v>
      </c>
      <c r="C452" s="143">
        <f>IF(C450+C451-C453&lt;=0,0,C450+C451-C453)</f>
        <v>0</v>
      </c>
      <c r="D452" s="159"/>
      <c r="E452" s="246">
        <f>SUM(E443+E444+E445+E446-E447-E448+E449)+E451</f>
        <v>0</v>
      </c>
      <c r="F452" s="222"/>
      <c r="G452" s="534"/>
      <c r="H452" s="535"/>
      <c r="I452" s="535"/>
      <c r="J452" s="535"/>
      <c r="K452" s="535"/>
      <c r="L452" s="535"/>
      <c r="M452" s="535"/>
      <c r="N452" s="535"/>
      <c r="O452" s="536"/>
      <c r="P452" s="23"/>
      <c r="R452"/>
      <c r="S452"/>
      <c r="T452"/>
      <c r="U452" s="20" t="e">
        <f>((F441-((E452*F441+C453+D453)-E452)/E452))*E452</f>
        <v>#VALUE!</v>
      </c>
      <c r="V452" t="e">
        <f>H442*E452</f>
        <v>#VALUE!</v>
      </c>
      <c r="W452" s="3">
        <f>IFERROR(IF(E452=0,0,E452*H441),0)</f>
        <v>0</v>
      </c>
      <c r="Y452" s="98">
        <f t="shared" ref="Y452" si="80">IF(NOT(ISERROR(MATCH("Selvfinansieret",B$439,0))),0,IF(OR(NOT(ISERROR(MATCH("Ej statsstøtte",B$439,0))),NOT(ISERROR(MATCH(B$439,AI$449:AI$451,0)))),E452,IF(AND(D462=0,C462=0),X452,IF(AND(D462&gt;0,C462=0),V452,IF(AND(D462&gt;0,C462&gt;0,V452=0),0,IF(AND(W452&lt;&gt;0,W452&lt;V452),W452,V452))))))</f>
        <v>0</v>
      </c>
      <c r="Z452" s="98"/>
      <c r="AA452" s="96"/>
      <c r="AB452" s="96"/>
      <c r="AC452"/>
      <c r="AD452" t="s">
        <v>114</v>
      </c>
      <c r="AE452" s="41" t="str">
        <f>""</f>
        <v/>
      </c>
      <c r="AF452" t="s">
        <v>111</v>
      </c>
      <c r="AG452" s="41" t="str">
        <f>""</f>
        <v/>
      </c>
      <c r="AH452" s="98" t="str">
        <f>IF(NOT(ISERROR(MATCH("Selvfinansieret",B439,0))),"",IF(NOT(ISERROR(MATCH(B439,{"ABER"},0))),AE452,IF(NOT(ISERROR(MATCH(B439,{"GBER"},0))),AF452,IF(NOT(ISERROR(MATCH(B439,{"FIBER"},0))),AG452,IF(NOT(ISERROR(MATCH(B439,{"Ej statsstøtte"},0))),AD452,"")))))</f>
        <v/>
      </c>
      <c r="AI452" s="20" t="s">
        <v>135</v>
      </c>
    </row>
    <row r="453" spans="1:36" s="4" customFormat="1">
      <c r="A453" s="83" t="s">
        <v>101</v>
      </c>
      <c r="B453" s="142">
        <f>B452</f>
        <v>0</v>
      </c>
      <c r="C453" s="164"/>
      <c r="D453" s="161"/>
      <c r="E453" s="142">
        <f>SUM(B443+B444+B445+B446-B447-B448+B449)</f>
        <v>0</v>
      </c>
      <c r="F453" s="101"/>
      <c r="G453" s="80"/>
      <c r="H453" s="80"/>
      <c r="I453" s="80"/>
      <c r="J453" s="80"/>
      <c r="K453" s="80"/>
      <c r="L453" s="80"/>
      <c r="M453" s="80"/>
      <c r="N453" s="80"/>
      <c r="O453" s="80"/>
      <c r="P453" s="23"/>
      <c r="Q453"/>
      <c r="R453"/>
      <c r="S453"/>
      <c r="T453"/>
      <c r="U453"/>
      <c r="V453"/>
      <c r="W453"/>
      <c r="X453"/>
      <c r="Y453" s="98"/>
      <c r="Z453" s="98"/>
      <c r="AA453" s="35"/>
      <c r="AB453" s="97"/>
      <c r="AC453" s="20"/>
      <c r="AD453" t="s">
        <v>124</v>
      </c>
      <c r="AE453" s="3" t="str">
        <f>""</f>
        <v/>
      </c>
      <c r="AF453" s="41" t="s">
        <v>123</v>
      </c>
      <c r="AG453" s="41" t="str">
        <f>""</f>
        <v/>
      </c>
      <c r="AH453" s="98" t="str">
        <f>IF(NOT(ISERROR(MATCH("Selvfinansieret",B439,0))),"",IF(NOT(ISERROR(MATCH(B439,{"ABER"},0))),AE453,IF(NOT(ISERROR(MATCH(B439,{"GBER"},0))),AF453,IF(NOT(ISERROR(MATCH(B439,{"FIBER"},0))),AG453,IF(NOT(ISERROR(MATCH(B439,{"Ej statsstøtte"},0))),AD453,"")))))</f>
        <v/>
      </c>
      <c r="AI453" t="s">
        <v>149</v>
      </c>
      <c r="AJ453" s="3"/>
    </row>
    <row r="454" spans="1:36" s="4" customFormat="1">
      <c r="A454" s="122"/>
      <c r="B454" s="123"/>
      <c r="C454" s="123"/>
      <c r="D454" s="123"/>
      <c r="E454" s="116"/>
      <c r="F454" s="79"/>
      <c r="G454" s="80"/>
      <c r="H454" s="80"/>
      <c r="I454" s="80"/>
      <c r="J454" s="80"/>
      <c r="K454" s="80"/>
      <c r="L454" s="80"/>
      <c r="M454" s="80"/>
      <c r="N454" s="80"/>
      <c r="O454" s="80"/>
      <c r="P454" s="23"/>
      <c r="Q454"/>
      <c r="R454"/>
      <c r="S454"/>
      <c r="T454"/>
      <c r="U454"/>
      <c r="V454"/>
      <c r="W454"/>
      <c r="X454"/>
      <c r="Y454" s="98"/>
      <c r="Z454" s="98"/>
      <c r="AA454" s="98"/>
      <c r="AD454" t="s">
        <v>137</v>
      </c>
      <c r="AE454" s="4" t="str">
        <f>""</f>
        <v/>
      </c>
      <c r="AF454" s="4" t="str">
        <f>""</f>
        <v/>
      </c>
      <c r="AG454" s="41" t="str">
        <f>""</f>
        <v/>
      </c>
      <c r="AH454" s="98" t="str">
        <f>IF(NOT(ISERROR(MATCH("Selvfinansieret",B439,0))),"",IF(NOT(ISERROR(MATCH(B439,{"ABER"},0))),AE454,IF(NOT(ISERROR(MATCH(B439,{"GBER"},0))),AF454,IF(NOT(ISERROR(MATCH(B439,{"FIBER"},0))),AG454,IF(NOT(ISERROR(MATCH(B439,{"Ej statsstøtte"},0))),AD454,"")))))</f>
        <v/>
      </c>
    </row>
    <row r="455" spans="1:36" s="4" customFormat="1">
      <c r="A455" s="77"/>
      <c r="B455" s="78"/>
      <c r="C455" s="78"/>
      <c r="D455" s="78"/>
      <c r="E455" s="106" t="s">
        <v>133</v>
      </c>
      <c r="F455" s="107" t="str">
        <f>F440</f>
        <v/>
      </c>
      <c r="G455" s="79"/>
      <c r="H455" s="80"/>
      <c r="I455" s="80"/>
      <c r="J455" s="80"/>
      <c r="K455" s="80"/>
      <c r="L455" s="80"/>
      <c r="M455" s="80"/>
      <c r="N455" s="80"/>
      <c r="O455" s="80"/>
      <c r="P455" s="80"/>
      <c r="Q455" s="23"/>
      <c r="R455"/>
      <c r="S455"/>
      <c r="T455"/>
      <c r="U455"/>
      <c r="V455"/>
      <c r="W455"/>
      <c r="X455"/>
      <c r="Y455"/>
      <c r="Z455" s="98"/>
      <c r="AA455" s="3"/>
      <c r="AB455" s="3"/>
      <c r="AC455" s="3"/>
    </row>
    <row r="456" spans="1:36" s="4" customFormat="1" ht="28">
      <c r="A456" s="77"/>
      <c r="B456" s="78"/>
      <c r="C456" s="78"/>
      <c r="D456" s="78"/>
      <c r="E456" s="139" t="s">
        <v>152</v>
      </c>
      <c r="F456" s="107" t="str">
        <f>IFERROR(B452/E452,"")</f>
        <v/>
      </c>
      <c r="G456" s="79"/>
      <c r="H456" s="80"/>
      <c r="I456" s="80"/>
      <c r="J456" s="80"/>
      <c r="K456" s="80"/>
      <c r="L456" s="80"/>
      <c r="M456" s="80"/>
      <c r="N456" s="80"/>
      <c r="O456" s="80"/>
      <c r="P456" s="80"/>
      <c r="Q456" s="23"/>
      <c r="R456"/>
      <c r="S456"/>
      <c r="T456"/>
      <c r="U456"/>
      <c r="V456"/>
      <c r="W456"/>
      <c r="X456"/>
      <c r="Y456"/>
      <c r="Z456" s="98"/>
      <c r="AA456" s="3"/>
      <c r="AB456" s="3"/>
      <c r="AC456" s="3"/>
    </row>
    <row r="457" spans="1:36">
      <c r="A457" s="14"/>
      <c r="B457" s="15"/>
      <c r="C457" s="15"/>
      <c r="D457" s="15"/>
      <c r="E457" s="16" t="s">
        <v>57</v>
      </c>
      <c r="F457" s="50">
        <f>IF(NOT(ISERROR(MATCH("Ej statsstøtte",B439,0))),0,IFERROR(E451/E450,0))</f>
        <v>0</v>
      </c>
      <c r="G457" s="138"/>
      <c r="H457" s="2"/>
      <c r="I457" s="2"/>
      <c r="J457" s="2"/>
      <c r="K457" s="2"/>
      <c r="L457" s="2"/>
      <c r="M457" s="2"/>
      <c r="N457" s="2"/>
      <c r="O457" s="2"/>
      <c r="P457" s="2"/>
      <c r="R457"/>
      <c r="S457"/>
      <c r="T457"/>
      <c r="U457"/>
      <c r="W457"/>
      <c r="Y457"/>
    </row>
    <row r="458" spans="1:36" ht="14.5">
      <c r="A458" s="31" t="s">
        <v>64</v>
      </c>
      <c r="B458" s="32">
        <f>IFERROR(E452/$E$15,0)</f>
        <v>0</v>
      </c>
      <c r="C458" s="15"/>
      <c r="D458" s="15"/>
      <c r="E458" s="29" t="s">
        <v>58</v>
      </c>
      <c r="F458" s="50">
        <f>IFERROR(E451/E443,0)</f>
        <v>0</v>
      </c>
      <c r="H458" s="2"/>
      <c r="I458" s="2"/>
      <c r="J458" s="2"/>
      <c r="K458" s="2"/>
      <c r="L458" s="2"/>
      <c r="M458" s="2"/>
      <c r="N458" s="2"/>
      <c r="O458" s="2"/>
      <c r="P458" s="2"/>
      <c r="R458"/>
      <c r="S458"/>
      <c r="T458"/>
      <c r="U458"/>
      <c r="W458"/>
      <c r="Y458"/>
    </row>
    <row r="459" spans="1:36" ht="14.5">
      <c r="A459" s="30"/>
      <c r="B459" s="33"/>
      <c r="E459" s="29"/>
      <c r="H459" s="2"/>
      <c r="I459" s="2"/>
      <c r="J459" s="2"/>
      <c r="K459" s="2"/>
      <c r="L459" s="2"/>
      <c r="M459" s="2"/>
      <c r="N459" s="2"/>
      <c r="O459" s="2"/>
      <c r="P459" s="2"/>
      <c r="R459"/>
      <c r="S459"/>
      <c r="T459"/>
      <c r="U459"/>
      <c r="W459"/>
      <c r="Y459"/>
      <c r="AD459"/>
    </row>
  </sheetData>
  <sheetProtection algorithmName="SHA-512" hashValue="iCac+Vba6JjtSr3LRGotCTRKjuu91bsQIRlkNPrpWH506ArNG7MgXuM3JMLGbJn1EH1t5zEbSEcX80jpjSsY4Q==" saltValue="VTwQ/YWnpHunpVYKWMMMkQ==" spinCount="100000" sheet="1" selectLockedCells="1"/>
  <mergeCells count="44">
    <mergeCell ref="G91:O100"/>
    <mergeCell ref="AE91:AG91"/>
    <mergeCell ref="G69:O78"/>
    <mergeCell ref="AE69:AG69"/>
    <mergeCell ref="G113:O122"/>
    <mergeCell ref="AE113:AG113"/>
    <mergeCell ref="G135:O144"/>
    <mergeCell ref="AE135:AG135"/>
    <mergeCell ref="G157:O166"/>
    <mergeCell ref="AE157:AG157"/>
    <mergeCell ref="G179:O188"/>
    <mergeCell ref="AE179:AG179"/>
    <mergeCell ref="G47:O56"/>
    <mergeCell ref="AE47:AG47"/>
    <mergeCell ref="AE24:AG24"/>
    <mergeCell ref="A1:E1"/>
    <mergeCell ref="B3:G3"/>
    <mergeCell ref="G24:O33"/>
    <mergeCell ref="I3:K3"/>
    <mergeCell ref="I4:K4"/>
    <mergeCell ref="G223:O232"/>
    <mergeCell ref="G377:O386"/>
    <mergeCell ref="G201:O210"/>
    <mergeCell ref="AE201:AG201"/>
    <mergeCell ref="AE223:AG223"/>
    <mergeCell ref="G245:O254"/>
    <mergeCell ref="AE245:AG245"/>
    <mergeCell ref="G267:O276"/>
    <mergeCell ref="AE267:AG267"/>
    <mergeCell ref="G289:O298"/>
    <mergeCell ref="AE289:AG289"/>
    <mergeCell ref="G311:O320"/>
    <mergeCell ref="AE311:AG311"/>
    <mergeCell ref="G333:O342"/>
    <mergeCell ref="AE333:AG333"/>
    <mergeCell ref="G421:O430"/>
    <mergeCell ref="AE421:AG421"/>
    <mergeCell ref="G443:O452"/>
    <mergeCell ref="AE443:AG443"/>
    <mergeCell ref="G355:O364"/>
    <mergeCell ref="AE355:AG355"/>
    <mergeCell ref="AE377:AG377"/>
    <mergeCell ref="G399:O408"/>
    <mergeCell ref="AE399:AG399"/>
  </mergeCells>
  <conditionalFormatting sqref="F39">
    <cfRule type="cellIs" dxfId="568" priority="1139" operator="greaterThan">
      <formula>0.3</formula>
    </cfRule>
  </conditionalFormatting>
  <conditionalFormatting sqref="F38">
    <cfRule type="cellIs" dxfId="567" priority="1138" operator="greaterThan">
      <formula>0.44</formula>
    </cfRule>
  </conditionalFormatting>
  <conditionalFormatting sqref="Q24:Q30">
    <cfRule type="cellIs" dxfId="566" priority="1421" operator="equal">
      <formula>0</formula>
    </cfRule>
    <cfRule type="cellIs" priority="1422" operator="greaterThan">
      <formula>0</formula>
    </cfRule>
    <cfRule type="colorScale" priority="1423">
      <colorScale>
        <cfvo type="min"/>
        <cfvo type="max"/>
        <color rgb="FFFCFCFF"/>
        <color rgb="FF63BE7B"/>
      </colorScale>
    </cfRule>
    <cfRule type="uniqueValues" dxfId="565" priority="1424"/>
  </conditionalFormatting>
  <conditionalFormatting sqref="B28:D28">
    <cfRule type="cellIs" dxfId="564" priority="795" operator="greaterThan">
      <formula>0</formula>
    </cfRule>
  </conditionalFormatting>
  <conditionalFormatting sqref="B10">
    <cfRule type="cellIs" dxfId="563" priority="624" operator="greaterThan">
      <formula>0</formula>
    </cfRule>
  </conditionalFormatting>
  <conditionalFormatting sqref="C10">
    <cfRule type="cellIs" dxfId="562" priority="623" operator="greaterThan">
      <formula>0</formula>
    </cfRule>
  </conditionalFormatting>
  <conditionalFormatting sqref="B29">
    <cfRule type="cellIs" dxfId="561" priority="622" operator="greaterThan">
      <formula>0</formula>
    </cfRule>
  </conditionalFormatting>
  <conditionalFormatting sqref="C29">
    <cfRule type="cellIs" dxfId="560" priority="621" operator="greaterThan">
      <formula>0</formula>
    </cfRule>
  </conditionalFormatting>
  <conditionalFormatting sqref="F62">
    <cfRule type="cellIs" dxfId="559" priority="167" operator="greaterThan">
      <formula>0.3</formula>
    </cfRule>
  </conditionalFormatting>
  <conditionalFormatting sqref="F61">
    <cfRule type="cellIs" dxfId="558" priority="166" operator="greaterThan">
      <formula>0.44</formula>
    </cfRule>
  </conditionalFormatting>
  <conditionalFormatting sqref="Q47:Q53">
    <cfRule type="cellIs" dxfId="557" priority="168" operator="equal">
      <formula>0</formula>
    </cfRule>
    <cfRule type="cellIs" priority="169" operator="greaterThan">
      <formula>0</formula>
    </cfRule>
    <cfRule type="colorScale" priority="170">
      <colorScale>
        <cfvo type="min"/>
        <cfvo type="max"/>
        <color rgb="FFFCFCFF"/>
        <color rgb="FF63BE7B"/>
      </colorScale>
    </cfRule>
    <cfRule type="uniqueValues" dxfId="556" priority="171"/>
  </conditionalFormatting>
  <conditionalFormatting sqref="B51:D51">
    <cfRule type="cellIs" dxfId="555" priority="165" operator="greaterThan">
      <formula>0</formula>
    </cfRule>
  </conditionalFormatting>
  <conditionalFormatting sqref="B52">
    <cfRule type="cellIs" dxfId="554" priority="164" operator="greaterThan">
      <formula>0</formula>
    </cfRule>
  </conditionalFormatting>
  <conditionalFormatting sqref="C52">
    <cfRule type="cellIs" dxfId="553" priority="163" operator="greaterThan">
      <formula>0</formula>
    </cfRule>
  </conditionalFormatting>
  <conditionalFormatting sqref="F84">
    <cfRule type="cellIs" dxfId="552" priority="158" operator="greaterThan">
      <formula>0.3</formula>
    </cfRule>
  </conditionalFormatting>
  <conditionalFormatting sqref="F83">
    <cfRule type="cellIs" dxfId="551" priority="157" operator="greaterThan">
      <formula>0.44</formula>
    </cfRule>
  </conditionalFormatting>
  <conditionalFormatting sqref="Q69:Q75">
    <cfRule type="cellIs" dxfId="550" priority="159" operator="equal">
      <formula>0</formula>
    </cfRule>
    <cfRule type="cellIs" priority="160" operator="greaterThan">
      <formula>0</formula>
    </cfRule>
    <cfRule type="colorScale" priority="161">
      <colorScale>
        <cfvo type="min"/>
        <cfvo type="max"/>
        <color rgb="FFFCFCFF"/>
        <color rgb="FF63BE7B"/>
      </colorScale>
    </cfRule>
    <cfRule type="uniqueValues" dxfId="549" priority="162"/>
  </conditionalFormatting>
  <conditionalFormatting sqref="B73:D73">
    <cfRule type="cellIs" dxfId="548" priority="156" operator="greaterThan">
      <formula>0</formula>
    </cfRule>
  </conditionalFormatting>
  <conditionalFormatting sqref="B74">
    <cfRule type="cellIs" dxfId="547" priority="155" operator="greaterThan">
      <formula>0</formula>
    </cfRule>
  </conditionalFormatting>
  <conditionalFormatting sqref="C74">
    <cfRule type="cellIs" dxfId="546" priority="154" operator="greaterThan">
      <formula>0</formula>
    </cfRule>
  </conditionalFormatting>
  <conditionalFormatting sqref="F106">
    <cfRule type="cellIs" dxfId="545" priority="149" operator="greaterThan">
      <formula>0.3</formula>
    </cfRule>
  </conditionalFormatting>
  <conditionalFormatting sqref="F105">
    <cfRule type="cellIs" dxfId="544" priority="148" operator="greaterThan">
      <formula>0.44</formula>
    </cfRule>
  </conditionalFormatting>
  <conditionalFormatting sqref="Q91:Q97">
    <cfRule type="cellIs" dxfId="543" priority="150" operator="equal">
      <formula>0</formula>
    </cfRule>
    <cfRule type="cellIs" priority="151" operator="greaterThan">
      <formula>0</formula>
    </cfRule>
    <cfRule type="colorScale" priority="152">
      <colorScale>
        <cfvo type="min"/>
        <cfvo type="max"/>
        <color rgb="FFFCFCFF"/>
        <color rgb="FF63BE7B"/>
      </colorScale>
    </cfRule>
    <cfRule type="uniqueValues" dxfId="542" priority="153"/>
  </conditionalFormatting>
  <conditionalFormatting sqref="B95:D95">
    <cfRule type="cellIs" dxfId="541" priority="147" operator="greaterThan">
      <formula>0</formula>
    </cfRule>
  </conditionalFormatting>
  <conditionalFormatting sqref="B96">
    <cfRule type="cellIs" dxfId="540" priority="146" operator="greaterThan">
      <formula>0</formula>
    </cfRule>
  </conditionalFormatting>
  <conditionalFormatting sqref="C96">
    <cfRule type="cellIs" dxfId="539" priority="145" operator="greaterThan">
      <formula>0</formula>
    </cfRule>
  </conditionalFormatting>
  <conditionalFormatting sqref="F128">
    <cfRule type="cellIs" dxfId="538" priority="140" operator="greaterThan">
      <formula>0.3</formula>
    </cfRule>
  </conditionalFormatting>
  <conditionalFormatting sqref="F127">
    <cfRule type="cellIs" dxfId="537" priority="139" operator="greaterThan">
      <formula>0.44</formula>
    </cfRule>
  </conditionalFormatting>
  <conditionalFormatting sqref="Q113:Q119">
    <cfRule type="cellIs" dxfId="536" priority="141" operator="equal">
      <formula>0</formula>
    </cfRule>
    <cfRule type="cellIs" priority="142" operator="greaterThan">
      <formula>0</formula>
    </cfRule>
    <cfRule type="colorScale" priority="143">
      <colorScale>
        <cfvo type="min"/>
        <cfvo type="max"/>
        <color rgb="FFFCFCFF"/>
        <color rgb="FF63BE7B"/>
      </colorScale>
    </cfRule>
    <cfRule type="uniqueValues" dxfId="535" priority="144"/>
  </conditionalFormatting>
  <conditionalFormatting sqref="B117:D117">
    <cfRule type="cellIs" dxfId="534" priority="138" operator="greaterThan">
      <formula>0</formula>
    </cfRule>
  </conditionalFormatting>
  <conditionalFormatting sqref="B118">
    <cfRule type="cellIs" dxfId="533" priority="137" operator="greaterThan">
      <formula>0</formula>
    </cfRule>
  </conditionalFormatting>
  <conditionalFormatting sqref="C118">
    <cfRule type="cellIs" dxfId="532" priority="136" operator="greaterThan">
      <formula>0</formula>
    </cfRule>
  </conditionalFormatting>
  <conditionalFormatting sqref="F150">
    <cfRule type="cellIs" dxfId="531" priority="131" operator="greaterThan">
      <formula>0.3</formula>
    </cfRule>
  </conditionalFormatting>
  <conditionalFormatting sqref="F149">
    <cfRule type="cellIs" dxfId="530" priority="130" operator="greaterThan">
      <formula>0.44</formula>
    </cfRule>
  </conditionalFormatting>
  <conditionalFormatting sqref="Q135:Q141">
    <cfRule type="cellIs" dxfId="529" priority="132" operator="equal">
      <formula>0</formula>
    </cfRule>
    <cfRule type="cellIs" priority="133" operator="greaterThan">
      <formula>0</formula>
    </cfRule>
    <cfRule type="colorScale" priority="134">
      <colorScale>
        <cfvo type="min"/>
        <cfvo type="max"/>
        <color rgb="FFFCFCFF"/>
        <color rgb="FF63BE7B"/>
      </colorScale>
    </cfRule>
    <cfRule type="uniqueValues" dxfId="528" priority="135"/>
  </conditionalFormatting>
  <conditionalFormatting sqref="B139:D139">
    <cfRule type="cellIs" dxfId="527" priority="129" operator="greaterThan">
      <formula>0</formula>
    </cfRule>
  </conditionalFormatting>
  <conditionalFormatting sqref="B140">
    <cfRule type="cellIs" dxfId="526" priority="128" operator="greaterThan">
      <formula>0</formula>
    </cfRule>
  </conditionalFormatting>
  <conditionalFormatting sqref="C140">
    <cfRule type="cellIs" dxfId="525" priority="127" operator="greaterThan">
      <formula>0</formula>
    </cfRule>
  </conditionalFormatting>
  <conditionalFormatting sqref="F172">
    <cfRule type="cellIs" dxfId="524" priority="122" operator="greaterThan">
      <formula>0.3</formula>
    </cfRule>
  </conditionalFormatting>
  <conditionalFormatting sqref="F171">
    <cfRule type="cellIs" dxfId="523" priority="121" operator="greaterThan">
      <formula>0.44</formula>
    </cfRule>
  </conditionalFormatting>
  <conditionalFormatting sqref="Q157:Q163">
    <cfRule type="cellIs" dxfId="522" priority="123" operator="equal">
      <formula>0</formula>
    </cfRule>
    <cfRule type="cellIs" priority="124" operator="greaterThan">
      <formula>0</formula>
    </cfRule>
    <cfRule type="colorScale" priority="125">
      <colorScale>
        <cfvo type="min"/>
        <cfvo type="max"/>
        <color rgb="FFFCFCFF"/>
        <color rgb="FF63BE7B"/>
      </colorScale>
    </cfRule>
    <cfRule type="uniqueValues" dxfId="521" priority="126"/>
  </conditionalFormatting>
  <conditionalFormatting sqref="B161:D161">
    <cfRule type="cellIs" dxfId="520" priority="120" operator="greaterThan">
      <formula>0</formula>
    </cfRule>
  </conditionalFormatting>
  <conditionalFormatting sqref="B162">
    <cfRule type="cellIs" dxfId="519" priority="119" operator="greaterThan">
      <formula>0</formula>
    </cfRule>
  </conditionalFormatting>
  <conditionalFormatting sqref="C162">
    <cfRule type="cellIs" dxfId="518" priority="118" operator="greaterThan">
      <formula>0</formula>
    </cfRule>
  </conditionalFormatting>
  <conditionalFormatting sqref="F194">
    <cfRule type="cellIs" dxfId="517" priority="113" operator="greaterThan">
      <formula>0.3</formula>
    </cfRule>
  </conditionalFormatting>
  <conditionalFormatting sqref="F193">
    <cfRule type="cellIs" dxfId="516" priority="112" operator="greaterThan">
      <formula>0.44</formula>
    </cfRule>
  </conditionalFormatting>
  <conditionalFormatting sqref="Q179:Q185">
    <cfRule type="cellIs" dxfId="515" priority="114" operator="equal">
      <formula>0</formula>
    </cfRule>
    <cfRule type="cellIs" priority="115" operator="greaterThan">
      <formula>0</formula>
    </cfRule>
    <cfRule type="colorScale" priority="116">
      <colorScale>
        <cfvo type="min"/>
        <cfvo type="max"/>
        <color rgb="FFFCFCFF"/>
        <color rgb="FF63BE7B"/>
      </colorScale>
    </cfRule>
    <cfRule type="uniqueValues" dxfId="514" priority="117"/>
  </conditionalFormatting>
  <conditionalFormatting sqref="B183:D183">
    <cfRule type="cellIs" dxfId="513" priority="111" operator="greaterThan">
      <formula>0</formula>
    </cfRule>
  </conditionalFormatting>
  <conditionalFormatting sqref="B184">
    <cfRule type="cellIs" dxfId="512" priority="110" operator="greaterThan">
      <formula>0</formula>
    </cfRule>
  </conditionalFormatting>
  <conditionalFormatting sqref="C184">
    <cfRule type="cellIs" dxfId="511" priority="109" operator="greaterThan">
      <formula>0</formula>
    </cfRule>
  </conditionalFormatting>
  <conditionalFormatting sqref="F216">
    <cfRule type="cellIs" dxfId="510" priority="104" operator="greaterThan">
      <formula>0.3</formula>
    </cfRule>
  </conditionalFormatting>
  <conditionalFormatting sqref="F215">
    <cfRule type="cellIs" dxfId="509" priority="103" operator="greaterThan">
      <formula>0.44</formula>
    </cfRule>
  </conditionalFormatting>
  <conditionalFormatting sqref="Q201:Q207">
    <cfRule type="cellIs" dxfId="508" priority="105" operator="equal">
      <formula>0</formula>
    </cfRule>
    <cfRule type="cellIs" priority="106" operator="greaterThan">
      <formula>0</formula>
    </cfRule>
    <cfRule type="colorScale" priority="107">
      <colorScale>
        <cfvo type="min"/>
        <cfvo type="max"/>
        <color rgb="FFFCFCFF"/>
        <color rgb="FF63BE7B"/>
      </colorScale>
    </cfRule>
    <cfRule type="uniqueValues" dxfId="507" priority="108"/>
  </conditionalFormatting>
  <conditionalFormatting sqref="B205:D205">
    <cfRule type="cellIs" dxfId="506" priority="102" operator="greaterThan">
      <formula>0</formula>
    </cfRule>
  </conditionalFormatting>
  <conditionalFormatting sqref="B206">
    <cfRule type="cellIs" dxfId="505" priority="101" operator="greaterThan">
      <formula>0</formula>
    </cfRule>
  </conditionalFormatting>
  <conditionalFormatting sqref="C206">
    <cfRule type="cellIs" dxfId="504" priority="100" operator="greaterThan">
      <formula>0</formula>
    </cfRule>
  </conditionalFormatting>
  <conditionalFormatting sqref="F238">
    <cfRule type="cellIs" dxfId="503" priority="95" operator="greaterThan">
      <formula>0.3</formula>
    </cfRule>
  </conditionalFormatting>
  <conditionalFormatting sqref="F237">
    <cfRule type="cellIs" dxfId="502" priority="94" operator="greaterThan">
      <formula>0.44</formula>
    </cfRule>
  </conditionalFormatting>
  <conditionalFormatting sqref="Q223:Q229">
    <cfRule type="cellIs" dxfId="501" priority="96" operator="equal">
      <formula>0</formula>
    </cfRule>
    <cfRule type="cellIs" priority="97" operator="greaterThan">
      <formula>0</formula>
    </cfRule>
    <cfRule type="colorScale" priority="98">
      <colorScale>
        <cfvo type="min"/>
        <cfvo type="max"/>
        <color rgb="FFFCFCFF"/>
        <color rgb="FF63BE7B"/>
      </colorScale>
    </cfRule>
    <cfRule type="uniqueValues" dxfId="500" priority="99"/>
  </conditionalFormatting>
  <conditionalFormatting sqref="B227:D227">
    <cfRule type="cellIs" dxfId="499" priority="93" operator="greaterThan">
      <formula>0</formula>
    </cfRule>
  </conditionalFormatting>
  <conditionalFormatting sqref="B228">
    <cfRule type="cellIs" dxfId="498" priority="92" operator="greaterThan">
      <formula>0</formula>
    </cfRule>
  </conditionalFormatting>
  <conditionalFormatting sqref="C228">
    <cfRule type="cellIs" dxfId="497" priority="91" operator="greaterThan">
      <formula>0</formula>
    </cfRule>
  </conditionalFormatting>
  <conditionalFormatting sqref="F260">
    <cfRule type="cellIs" dxfId="496" priority="86" operator="greaterThan">
      <formula>0.3</formula>
    </cfRule>
  </conditionalFormatting>
  <conditionalFormatting sqref="F259">
    <cfRule type="cellIs" dxfId="495" priority="85" operator="greaterThan">
      <formula>0.44</formula>
    </cfRule>
  </conditionalFormatting>
  <conditionalFormatting sqref="Q245:Q251">
    <cfRule type="cellIs" dxfId="494" priority="87" operator="equal">
      <formula>0</formula>
    </cfRule>
    <cfRule type="cellIs" priority="88" operator="greaterThan">
      <formula>0</formula>
    </cfRule>
    <cfRule type="colorScale" priority="89">
      <colorScale>
        <cfvo type="min"/>
        <cfvo type="max"/>
        <color rgb="FFFCFCFF"/>
        <color rgb="FF63BE7B"/>
      </colorScale>
    </cfRule>
    <cfRule type="uniqueValues" dxfId="493" priority="90"/>
  </conditionalFormatting>
  <conditionalFormatting sqref="B249:D249">
    <cfRule type="cellIs" dxfId="492" priority="84" operator="greaterThan">
      <formula>0</formula>
    </cfRule>
  </conditionalFormatting>
  <conditionalFormatting sqref="B250">
    <cfRule type="cellIs" dxfId="491" priority="83" operator="greaterThan">
      <formula>0</formula>
    </cfRule>
  </conditionalFormatting>
  <conditionalFormatting sqref="C250">
    <cfRule type="cellIs" dxfId="490" priority="82" operator="greaterThan">
      <formula>0</formula>
    </cfRule>
  </conditionalFormatting>
  <conditionalFormatting sqref="F282">
    <cfRule type="cellIs" dxfId="489" priority="77" operator="greaterThan">
      <formula>0.3</formula>
    </cfRule>
  </conditionalFormatting>
  <conditionalFormatting sqref="F281">
    <cfRule type="cellIs" dxfId="488" priority="76" operator="greaterThan">
      <formula>0.44</formula>
    </cfRule>
  </conditionalFormatting>
  <conditionalFormatting sqref="Q267:Q273">
    <cfRule type="cellIs" dxfId="487" priority="78" operator="equal">
      <formula>0</formula>
    </cfRule>
    <cfRule type="cellIs" priority="79" operator="greaterThan">
      <formula>0</formula>
    </cfRule>
    <cfRule type="colorScale" priority="80">
      <colorScale>
        <cfvo type="min"/>
        <cfvo type="max"/>
        <color rgb="FFFCFCFF"/>
        <color rgb="FF63BE7B"/>
      </colorScale>
    </cfRule>
    <cfRule type="uniqueValues" dxfId="486" priority="81"/>
  </conditionalFormatting>
  <conditionalFormatting sqref="B271:D271">
    <cfRule type="cellIs" dxfId="485" priority="75" operator="greaterThan">
      <formula>0</formula>
    </cfRule>
  </conditionalFormatting>
  <conditionalFormatting sqref="B272">
    <cfRule type="cellIs" dxfId="484" priority="74" operator="greaterThan">
      <formula>0</formula>
    </cfRule>
  </conditionalFormatting>
  <conditionalFormatting sqref="C272">
    <cfRule type="cellIs" dxfId="483" priority="73" operator="greaterThan">
      <formula>0</formula>
    </cfRule>
  </conditionalFormatting>
  <conditionalFormatting sqref="F304">
    <cfRule type="cellIs" dxfId="482" priority="68" operator="greaterThan">
      <formula>0.3</formula>
    </cfRule>
  </conditionalFormatting>
  <conditionalFormatting sqref="F303">
    <cfRule type="cellIs" dxfId="481" priority="67" operator="greaterThan">
      <formula>0.44</formula>
    </cfRule>
  </conditionalFormatting>
  <conditionalFormatting sqref="Q289:Q295">
    <cfRule type="cellIs" dxfId="480" priority="69" operator="equal">
      <formula>0</formula>
    </cfRule>
    <cfRule type="cellIs" priority="70" operator="greaterThan">
      <formula>0</formula>
    </cfRule>
    <cfRule type="colorScale" priority="71">
      <colorScale>
        <cfvo type="min"/>
        <cfvo type="max"/>
        <color rgb="FFFCFCFF"/>
        <color rgb="FF63BE7B"/>
      </colorScale>
    </cfRule>
    <cfRule type="uniqueValues" dxfId="479" priority="72"/>
  </conditionalFormatting>
  <conditionalFormatting sqref="B293:D293">
    <cfRule type="cellIs" dxfId="478" priority="66" operator="greaterThan">
      <formula>0</formula>
    </cfRule>
  </conditionalFormatting>
  <conditionalFormatting sqref="B294">
    <cfRule type="cellIs" dxfId="477" priority="65" operator="greaterThan">
      <formula>0</formula>
    </cfRule>
  </conditionalFormatting>
  <conditionalFormatting sqref="C294">
    <cfRule type="cellIs" dxfId="476" priority="64" operator="greaterThan">
      <formula>0</formula>
    </cfRule>
  </conditionalFormatting>
  <conditionalFormatting sqref="F326">
    <cfRule type="cellIs" dxfId="475" priority="59" operator="greaterThan">
      <formula>0.3</formula>
    </cfRule>
  </conditionalFormatting>
  <conditionalFormatting sqref="F325">
    <cfRule type="cellIs" dxfId="474" priority="58" operator="greaterThan">
      <formula>0.44</formula>
    </cfRule>
  </conditionalFormatting>
  <conditionalFormatting sqref="Q311:Q317">
    <cfRule type="cellIs" dxfId="473" priority="60" operator="equal">
      <formula>0</formula>
    </cfRule>
    <cfRule type="cellIs" priority="61" operator="greaterThan">
      <formula>0</formula>
    </cfRule>
    <cfRule type="colorScale" priority="62">
      <colorScale>
        <cfvo type="min"/>
        <cfvo type="max"/>
        <color rgb="FFFCFCFF"/>
        <color rgb="FF63BE7B"/>
      </colorScale>
    </cfRule>
    <cfRule type="uniqueValues" dxfId="472" priority="63"/>
  </conditionalFormatting>
  <conditionalFormatting sqref="B315:D315">
    <cfRule type="cellIs" dxfId="471" priority="57" operator="greaterThan">
      <formula>0</formula>
    </cfRule>
  </conditionalFormatting>
  <conditionalFormatting sqref="B316">
    <cfRule type="cellIs" dxfId="470" priority="56" operator="greaterThan">
      <formula>0</formula>
    </cfRule>
  </conditionalFormatting>
  <conditionalFormatting sqref="C316">
    <cfRule type="cellIs" dxfId="469" priority="55" operator="greaterThan">
      <formula>0</formula>
    </cfRule>
  </conditionalFormatting>
  <conditionalFormatting sqref="F348">
    <cfRule type="cellIs" dxfId="468" priority="50" operator="greaterThan">
      <formula>0.3</formula>
    </cfRule>
  </conditionalFormatting>
  <conditionalFormatting sqref="F347">
    <cfRule type="cellIs" dxfId="467" priority="49" operator="greaterThan">
      <formula>0.44</formula>
    </cfRule>
  </conditionalFormatting>
  <conditionalFormatting sqref="Q333:Q339">
    <cfRule type="cellIs" dxfId="466" priority="51" operator="equal">
      <formula>0</formula>
    </cfRule>
    <cfRule type="cellIs" priority="52" operator="greaterThan">
      <formula>0</formula>
    </cfRule>
    <cfRule type="colorScale" priority="53">
      <colorScale>
        <cfvo type="min"/>
        <cfvo type="max"/>
        <color rgb="FFFCFCFF"/>
        <color rgb="FF63BE7B"/>
      </colorScale>
    </cfRule>
    <cfRule type="uniqueValues" dxfId="465" priority="54"/>
  </conditionalFormatting>
  <conditionalFormatting sqref="B337:D337">
    <cfRule type="cellIs" dxfId="464" priority="48" operator="greaterThan">
      <formula>0</formula>
    </cfRule>
  </conditionalFormatting>
  <conditionalFormatting sqref="B338">
    <cfRule type="cellIs" dxfId="463" priority="47" operator="greaterThan">
      <formula>0</formula>
    </cfRule>
  </conditionalFormatting>
  <conditionalFormatting sqref="C338">
    <cfRule type="cellIs" dxfId="462" priority="46" operator="greaterThan">
      <formula>0</formula>
    </cfRule>
  </conditionalFormatting>
  <conditionalFormatting sqref="F370">
    <cfRule type="cellIs" dxfId="461" priority="41" operator="greaterThan">
      <formula>0.3</formula>
    </cfRule>
  </conditionalFormatting>
  <conditionalFormatting sqref="F369">
    <cfRule type="cellIs" dxfId="460" priority="40" operator="greaterThan">
      <formula>0.44</formula>
    </cfRule>
  </conditionalFormatting>
  <conditionalFormatting sqref="Q355:Q361">
    <cfRule type="cellIs" dxfId="459" priority="42" operator="equal">
      <formula>0</formula>
    </cfRule>
    <cfRule type="cellIs" priority="43" operator="greaterThan">
      <formula>0</formula>
    </cfRule>
    <cfRule type="colorScale" priority="44">
      <colorScale>
        <cfvo type="min"/>
        <cfvo type="max"/>
        <color rgb="FFFCFCFF"/>
        <color rgb="FF63BE7B"/>
      </colorScale>
    </cfRule>
    <cfRule type="uniqueValues" dxfId="458" priority="45"/>
  </conditionalFormatting>
  <conditionalFormatting sqref="B359:D359">
    <cfRule type="cellIs" dxfId="457" priority="39" operator="greaterThan">
      <formula>0</formula>
    </cfRule>
  </conditionalFormatting>
  <conditionalFormatting sqref="B360">
    <cfRule type="cellIs" dxfId="456" priority="38" operator="greaterThan">
      <formula>0</formula>
    </cfRule>
  </conditionalFormatting>
  <conditionalFormatting sqref="C360">
    <cfRule type="cellIs" dxfId="455" priority="37" operator="greaterThan">
      <formula>0</formula>
    </cfRule>
  </conditionalFormatting>
  <conditionalFormatting sqref="F392">
    <cfRule type="cellIs" dxfId="454" priority="32" operator="greaterThan">
      <formula>0.3</formula>
    </cfRule>
  </conditionalFormatting>
  <conditionalFormatting sqref="F391">
    <cfRule type="cellIs" dxfId="453" priority="31" operator="greaterThan">
      <formula>0.44</formula>
    </cfRule>
  </conditionalFormatting>
  <conditionalFormatting sqref="Q377:Q383">
    <cfRule type="cellIs" dxfId="452" priority="33" operator="equal">
      <formula>0</formula>
    </cfRule>
    <cfRule type="cellIs" priority="34" operator="greaterThan">
      <formula>0</formula>
    </cfRule>
    <cfRule type="colorScale" priority="35">
      <colorScale>
        <cfvo type="min"/>
        <cfvo type="max"/>
        <color rgb="FFFCFCFF"/>
        <color rgb="FF63BE7B"/>
      </colorScale>
    </cfRule>
    <cfRule type="uniqueValues" dxfId="451" priority="36"/>
  </conditionalFormatting>
  <conditionalFormatting sqref="B381:D381">
    <cfRule type="cellIs" dxfId="450" priority="30" operator="greaterThan">
      <formula>0</formula>
    </cfRule>
  </conditionalFormatting>
  <conditionalFormatting sqref="B382">
    <cfRule type="cellIs" dxfId="449" priority="29" operator="greaterThan">
      <formula>0</formula>
    </cfRule>
  </conditionalFormatting>
  <conditionalFormatting sqref="C382">
    <cfRule type="cellIs" dxfId="448" priority="28" operator="greaterThan">
      <formula>0</formula>
    </cfRule>
  </conditionalFormatting>
  <conditionalFormatting sqref="F414">
    <cfRule type="cellIs" dxfId="447" priority="23" operator="greaterThan">
      <formula>0.3</formula>
    </cfRule>
  </conditionalFormatting>
  <conditionalFormatting sqref="F413">
    <cfRule type="cellIs" dxfId="446" priority="22" operator="greaterThan">
      <formula>0.44</formula>
    </cfRule>
  </conditionalFormatting>
  <conditionalFormatting sqref="Q399:Q405">
    <cfRule type="cellIs" dxfId="445" priority="24" operator="equal">
      <formula>0</formula>
    </cfRule>
    <cfRule type="cellIs" priority="25" operator="greaterThan">
      <formula>0</formula>
    </cfRule>
    <cfRule type="colorScale" priority="26">
      <colorScale>
        <cfvo type="min"/>
        <cfvo type="max"/>
        <color rgb="FFFCFCFF"/>
        <color rgb="FF63BE7B"/>
      </colorScale>
    </cfRule>
    <cfRule type="uniqueValues" dxfId="444" priority="27"/>
  </conditionalFormatting>
  <conditionalFormatting sqref="B403:D403">
    <cfRule type="cellIs" dxfId="443" priority="21" operator="greaterThan">
      <formula>0</formula>
    </cfRule>
  </conditionalFormatting>
  <conditionalFormatting sqref="B404">
    <cfRule type="cellIs" dxfId="442" priority="20" operator="greaterThan">
      <formula>0</formula>
    </cfRule>
  </conditionalFormatting>
  <conditionalFormatting sqref="C404">
    <cfRule type="cellIs" dxfId="441" priority="19" operator="greaterThan">
      <formula>0</formula>
    </cfRule>
  </conditionalFormatting>
  <conditionalFormatting sqref="F436">
    <cfRule type="cellIs" dxfId="440" priority="14" operator="greaterThan">
      <formula>0.3</formula>
    </cfRule>
  </conditionalFormatting>
  <conditionalFormatting sqref="F435">
    <cfRule type="cellIs" dxfId="439" priority="13" operator="greaterThan">
      <formula>0.44</formula>
    </cfRule>
  </conditionalFormatting>
  <conditionalFormatting sqref="Q421:Q427">
    <cfRule type="cellIs" dxfId="438" priority="15" operator="equal">
      <formula>0</formula>
    </cfRule>
    <cfRule type="cellIs" priority="16" operator="greaterThan">
      <formula>0</formula>
    </cfRule>
    <cfRule type="colorScale" priority="17">
      <colorScale>
        <cfvo type="min"/>
        <cfvo type="max"/>
        <color rgb="FFFCFCFF"/>
        <color rgb="FF63BE7B"/>
      </colorScale>
    </cfRule>
    <cfRule type="uniqueValues" dxfId="437" priority="18"/>
  </conditionalFormatting>
  <conditionalFormatting sqref="B425:D425">
    <cfRule type="cellIs" dxfId="436" priority="12" operator="greaterThan">
      <formula>0</formula>
    </cfRule>
  </conditionalFormatting>
  <conditionalFormatting sqref="B426">
    <cfRule type="cellIs" dxfId="435" priority="11" operator="greaterThan">
      <formula>0</formula>
    </cfRule>
  </conditionalFormatting>
  <conditionalFormatting sqref="C426">
    <cfRule type="cellIs" dxfId="434" priority="10" operator="greaterThan">
      <formula>0</formula>
    </cfRule>
  </conditionalFormatting>
  <conditionalFormatting sqref="F458">
    <cfRule type="cellIs" dxfId="433" priority="5" operator="greaterThan">
      <formula>0.3</formula>
    </cfRule>
  </conditionalFormatting>
  <conditionalFormatting sqref="F457">
    <cfRule type="cellIs" dxfId="432" priority="4" operator="greaterThan">
      <formula>0.44</formula>
    </cfRule>
  </conditionalFormatting>
  <conditionalFormatting sqref="Q443:Q449">
    <cfRule type="cellIs" dxfId="431" priority="6" operator="equal">
      <formula>0</formula>
    </cfRule>
    <cfRule type="cellIs" priority="7" operator="greaterThan">
      <formula>0</formula>
    </cfRule>
    <cfRule type="colorScale" priority="8">
      <colorScale>
        <cfvo type="min"/>
        <cfvo type="max"/>
        <color rgb="FFFCFCFF"/>
        <color rgb="FF63BE7B"/>
      </colorScale>
    </cfRule>
    <cfRule type="uniqueValues" dxfId="430" priority="9"/>
  </conditionalFormatting>
  <conditionalFormatting sqref="B447:D447">
    <cfRule type="cellIs" dxfId="429" priority="3" operator="greaterThan">
      <formula>0</formula>
    </cfRule>
  </conditionalFormatting>
  <conditionalFormatting sqref="B448">
    <cfRule type="cellIs" dxfId="428" priority="2" operator="greaterThan">
      <formula>0</formula>
    </cfRule>
  </conditionalFormatting>
  <conditionalFormatting sqref="C448">
    <cfRule type="cellIs" dxfId="427" priority="1" operator="greaterThan">
      <formula>0</formula>
    </cfRule>
  </conditionalFormatting>
  <dataValidations xWindow="467" yWindow="249" count="21">
    <dataValidation operator="notEqual" allowBlank="1" showInputMessage="1" showErrorMessage="1" errorTitle="kk" error="jj" promptTitle="hh" prompt="hhh" sqref="S23:S24 T23 AI33:AI34 S46:S47 T46 AI56:AI57 S68:S69 T68 AI78:AI79 S90:S91 T90 AI100:AI101 S112:S113 T112 AI122:AI123 S134:S135 T134 AI144:AI145 S156:S157 T156 AI166:AI167 S178:S179 T178 AI188:AI189 S200:S201 T200 AI210:AI211 S222:S223 T222 AI232:AI233 S244:S245 T244 AI254:AI255 S266:S267 T266 AI276:AI277 S288:S289 T288 AI298:AI299 S310:S311 T310 AI320:AI321 S332:S333 T332 AI342:AI343 S354:S355 T354 AI364:AI365 S376:S377 T376 AI386:AI387 S398:S399 T398 AI408:AI409 S420:S421 T420 AI430:AI431 S442:S443 T442 AI452:AI453" xr:uid="{54AA625B-85F6-4CA5-8E42-47AED92ACA5F}"/>
    <dataValidation type="decimal" errorStyle="warning" operator="lessThanOrEqual" allowBlank="1" showInputMessage="1" showErrorMessage="1" errorTitle="Neskrivelse af GUDP støttesats" error="Anden offentlig støtte medfører nedskrivelse af GUDP støttesats" sqref="I18 I42 I64 I86 I108 I130 I152 I174 I196 I218 I240 I262 I284 I306 I328 I350 I372 I394 I416 I438" xr:uid="{A81CF0CC-0753-4344-9EB4-44BE8F4E4846}">
      <formula1>G18</formula1>
    </dataValidation>
    <dataValidation type="whole" operator="greaterThan" allowBlank="1" showInputMessage="1" showErrorMessage="1" sqref="E422 E444 E70 E92 E114 E136 E158 E180 E202 E224 E246 E268 E290 E312 E334 E356 E378 E400" xr:uid="{37270544-9A4D-44C3-9757-9E39CEDE0083}">
      <formula1>J62</formula1>
    </dataValidation>
    <dataValidation type="whole" operator="greaterThan" allowBlank="1" showInputMessage="1" showErrorMessage="1" sqref="E423 E445 E71 E93 E115 E137 E159 E181 E203 E225 E247 E269 E291 E313 E335 E357 E379 E401" xr:uid="{10A2511E-16C5-41A6-981E-7E8A2ECC6653}">
      <formula1>K64</formula1>
    </dataValidation>
    <dataValidation type="whole" operator="greaterThan" allowBlank="1" showInputMessage="1" showErrorMessage="1" sqref="E424:E425 E72:E73 E94:E95 E116:E117 E138:E139 E160:E161 E182:E183 E204:E205 E226:E227 E248:E249 E270:E271 E292:E293 E314:E315 E336:E337 E358:E359 E380:E381 E402:E403 E446:E447 E47:E51" xr:uid="{530424D5-2807-4352-8FA9-8538D95B9E1B}">
      <formula1>K41</formula1>
    </dataValidation>
    <dataValidation type="whole" operator="greaterThan" allowBlank="1" showInputMessage="1" showErrorMessage="1" sqref="E426:E427 E30 E74:E75 E96:E97 E118:E119 E140:E141 E162:E163 E184:E185 E206:E207 E228:E229 E250:E251 E272:E273 E294:E295 E316:E317 E338:E339 E360:E361 E382:E383 E404:E405 E448:E449 E52:E53" xr:uid="{35E9B16A-BA21-4378-AEEC-65B6275B105C}">
      <formula1>J24</formula1>
    </dataValidation>
    <dataValidation type="list" allowBlank="1" showInputMessage="1" showErrorMessage="1" error="Virksomhedsstørrelse skal vælges fra rullemenu. " sqref="F42 F64 F86 F130 F152 F174 F196 F218 F240 F262 F284 F306 F328 F350 F372 F394 F416 F438 F108" xr:uid="{6AA92C7D-69C0-4A6B-B87E-DA7A3F2ECA37}">
      <formula1>AA50:AA54</formula1>
    </dataValidation>
    <dataValidation type="list" allowBlank="1" showInputMessage="1" showErrorMessage="1" error="Virksomhedsstørrelse skal vælges fra rullemenu. " sqref="F19" xr:uid="{9A68591A-50C5-45BC-88A9-3E092E72001B}">
      <formula1>AB27:AB29</formula1>
    </dataValidation>
    <dataValidation type="list" allowBlank="1" showInputMessage="1" showErrorMessage="1" errorTitle="Aktivitet skal vælges fra menu" error="Aktivitet skal vælges fra rullemenu. Udfører en deltager mere end en aktvitetstype, skal der laves et budget for hver aktivitetstype." sqref="B43 B439 B87 B417 B109 B131 B153 B175 B197 B219 B241 B263 B285 B307 B329 B351 B373 B395 B65" xr:uid="{B6ECAA26-511E-4198-A32A-CDD996164CFD}">
      <formula1>AI50:AI57</formula1>
    </dataValidation>
    <dataValidation type="list" allowBlank="1" showInputMessage="1" showErrorMessage="1" errorTitle="Aktivitet skal vælges fra menu" error="Aktivitet skal vælges fra rullemenu. Udfører en deltager mere end en aktvitetstype, skal der laves et budget for hver aktivitetstype." sqref="B44 B440 B88 B418 B110 B132 B154 B176 B198 B220 B242 B264 B286 B308 B330 B352 B374 B396 B66" xr:uid="{647DEFAA-C0AA-4EAD-9E68-2AC2C1602939}">
      <formula1>AH50:AH58</formula1>
    </dataValidation>
    <dataValidation operator="greaterThanOrEqual" allowBlank="1" showInputMessage="1" showErrorMessage="1" errorTitle="Omkostninger" error="Dette felt må ikke være tomt" sqref="B452:C452 B56:C56 B78:C78 B100:C100 B122:C122 B144:C144 B166:C166 B188:C188 B210:C210 B232:C232 B254:C254 B276:C276 B298:C298 B320:C320 B342:C342 B364:C364 B386:C386 B408:C408 B430:C430 B33:C33" xr:uid="{256DF382-D904-4AC9-89E5-3DA6AF099F78}"/>
    <dataValidation allowBlank="1" showInputMessage="1" showErrorMessage="1" error="Virksomhedsstørrelse skal vælges fra rullemenu. " sqref="F43 F65 F87 F109 F131 F153 F175 F197 F219 F241 F263 F285 F307 F329 F351 F373 F395 F417 F439" xr:uid="{CCB47AC0-0A10-4CD2-A0F4-C09C446FCDC6}"/>
    <dataValidation type="whole" operator="greaterThan" allowBlank="1" showInputMessage="1" showErrorMessage="1" sqref="E27:E28" xr:uid="{E39E0CA9-5AF9-475A-82AE-F6F6E4198A21}">
      <formula1>O20</formula1>
    </dataValidation>
    <dataValidation type="whole" operator="greaterThan" allowBlank="1" showInputMessage="1" showErrorMessage="1" sqref="E29" xr:uid="{1AEC9976-44FE-476E-9B05-614E47EFE105}">
      <formula1>N23</formula1>
    </dataValidation>
    <dataValidation type="list" allowBlank="1" showInputMessage="1" showErrorMessage="1" sqref="F20" xr:uid="{7A357014-499A-4A10-9EFE-2AD2E7EED86C}">
      <formula1>$G$19:$G$20</formula1>
    </dataValidation>
    <dataValidation type="whole" operator="greaterThan" allowBlank="1" showInputMessage="1" showErrorMessage="1" sqref="E25" xr:uid="{0F39D005-B741-4D4F-ABA6-032398E3F879}">
      <formula1>J16</formula1>
    </dataValidation>
    <dataValidation type="whole" operator="greaterThan" allowBlank="1" showInputMessage="1" showErrorMessage="1" sqref="E26" xr:uid="{F4EC082F-3A4B-4158-8ED5-0F36D77D1CC9}">
      <formula1>K18</formula1>
    </dataValidation>
    <dataValidation type="list" allowBlank="1" showInputMessage="1" showErrorMessage="1" error="Virksomhedsstørrelse skal vælges fra rullemenu. " sqref="F18" xr:uid="{EE7735B6-48AC-4131-A632-7D93BD7AC7EC}">
      <formula1>AA27:AA31</formula1>
    </dataValidation>
    <dataValidation type="list" allowBlank="1" showInputMessage="1" showErrorMessage="1" errorTitle="Aktivitet skal vælges fra menu" error="Aktivitet skal vælges fra rullemenu. Udfører en deltager mere end en aktvitetstype, skal der laves et budget for hver aktivitetstype." sqref="B19" xr:uid="{CD7692B2-42DE-40FC-8AD7-31F5F4DF2E3C}">
      <formula1>AI27:AI34</formula1>
    </dataValidation>
    <dataValidation type="list" allowBlank="1" showInputMessage="1" showErrorMessage="1" errorTitle="Aktivitet skal vælges fra menu" error="Aktivitet skal vælges fra rullemenu. Udfører en deltager mere end en aktvitetstype, skal der laves et budget for hver aktivitetstype." sqref="B20" xr:uid="{CFD05022-F10C-4AFA-B56A-BC655AE45536}">
      <formula1>AH27:AH35</formula1>
    </dataValidation>
    <dataValidation type="list" allowBlank="1" showInputMessage="1" showErrorMessage="1" sqref="F21" xr:uid="{94F65747-9937-4A4E-A891-FE7694EDB7A6}">
      <formula1>$G$17:$G$18</formula1>
    </dataValidation>
  </dataValidations>
  <pageMargins left="0.6692913385826772" right="0.51181102362204722" top="0.35433070866141736" bottom="0.27559055118110237" header="0.31496062992125984" footer="0.31496062992125984"/>
  <pageSetup paperSize="8" scale="75" orientation="landscape" r:id="rId1"/>
  <colBreaks count="1" manualBreakCount="1">
    <brk id="19" max="476" man="1"/>
  </colBreaks>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C5A1A-CE63-45C9-B1B1-EC3633E73107}">
  <sheetPr>
    <tabColor theme="1"/>
  </sheetPr>
  <dimension ref="A1:AV442"/>
  <sheetViews>
    <sheetView zoomScale="70" zoomScaleNormal="70" workbookViewId="0">
      <selection activeCell="E434" sqref="E434"/>
    </sheetView>
  </sheetViews>
  <sheetFormatPr defaultColWidth="9" defaultRowHeight="14"/>
  <cols>
    <col min="1" max="1" width="20.5" style="172" customWidth="1"/>
    <col min="2" max="2" width="34.5" style="172" customWidth="1"/>
    <col min="3" max="3" width="21.33203125" style="172" customWidth="1"/>
    <col min="4" max="48" width="27.58203125" style="172" customWidth="1"/>
    <col min="49" max="16384" width="9" style="172"/>
  </cols>
  <sheetData>
    <row r="1" spans="1:48" ht="14.25" customHeight="1">
      <c r="A1" s="559" t="s">
        <v>189</v>
      </c>
      <c r="B1" s="559"/>
      <c r="C1" s="559"/>
      <c r="D1" s="184"/>
      <c r="E1" s="184"/>
      <c r="F1" s="178"/>
    </row>
    <row r="2" spans="1:48" ht="14.25" customHeight="1" thickBot="1">
      <c r="A2" s="559"/>
      <c r="B2" s="559"/>
      <c r="C2" s="559"/>
      <c r="D2" s="184"/>
      <c r="E2" s="184"/>
      <c r="F2" s="178"/>
    </row>
    <row r="3" spans="1:48" ht="18.5" thickTop="1">
      <c r="A3" s="285" t="s">
        <v>24</v>
      </c>
      <c r="B3" s="286" t="str">
        <f>IF('1. Samlet budgetoversigt'!B18="","",'1. Samlet budgetoversigt'!B18)</f>
        <v/>
      </c>
      <c r="C3" s="285" t="s">
        <v>35</v>
      </c>
      <c r="D3" s="257">
        <f>IF(D10="Ekstern evaluator understøtter projektets effekstyring. Der bidrages med efterkvalificering, vejledning i effektstyring samt outcomemåling (anbefales af sekretariatet)",1,0)</f>
        <v>0</v>
      </c>
      <c r="E3" s="176"/>
    </row>
    <row r="4" spans="1:48">
      <c r="A4" s="176"/>
      <c r="B4" s="176"/>
      <c r="C4" s="176"/>
      <c r="D4" s="176"/>
      <c r="E4" s="176"/>
    </row>
    <row r="5" spans="1:48" ht="14.5" thickBot="1">
      <c r="A5" s="176"/>
      <c r="B5" s="183" t="s">
        <v>200</v>
      </c>
      <c r="C5" s="179" t="s">
        <v>161</v>
      </c>
      <c r="D5" s="183" t="s">
        <v>165</v>
      </c>
      <c r="E5" s="183" t="s">
        <v>166</v>
      </c>
      <c r="F5" s="183" t="s">
        <v>167</v>
      </c>
      <c r="G5" s="183" t="s">
        <v>168</v>
      </c>
      <c r="H5" s="183" t="s">
        <v>169</v>
      </c>
      <c r="I5" s="183" t="s">
        <v>170</v>
      </c>
      <c r="J5" s="183" t="s">
        <v>171</v>
      </c>
      <c r="K5" s="183" t="s">
        <v>172</v>
      </c>
      <c r="L5" s="183" t="s">
        <v>173</v>
      </c>
      <c r="M5" s="183" t="s">
        <v>174</v>
      </c>
      <c r="N5" s="183" t="s">
        <v>175</v>
      </c>
      <c r="O5" s="183" t="s">
        <v>176</v>
      </c>
      <c r="P5" s="183" t="s">
        <v>177</v>
      </c>
      <c r="Q5" s="183" t="s">
        <v>178</v>
      </c>
      <c r="R5" s="183" t="s">
        <v>179</v>
      </c>
      <c r="S5" s="183" t="s">
        <v>180</v>
      </c>
      <c r="T5" s="183" t="s">
        <v>181</v>
      </c>
      <c r="U5" s="183" t="s">
        <v>182</v>
      </c>
      <c r="V5" s="183" t="s">
        <v>183</v>
      </c>
      <c r="W5" s="183" t="s">
        <v>184</v>
      </c>
      <c r="X5" s="183" t="s">
        <v>185</v>
      </c>
      <c r="Y5" s="183" t="s">
        <v>186</v>
      </c>
      <c r="Z5" s="201" t="s">
        <v>199</v>
      </c>
    </row>
    <row r="6" spans="1:48" s="173" customFormat="1" ht="70" customHeight="1">
      <c r="A6" s="550" t="s">
        <v>67</v>
      </c>
      <c r="B6" s="555" t="str">
        <f>_xlfn.CONCAT('1. Samlet budgetoversigt'!F24-(SUM('2. Specifikationer'!D8:AV8))," timer")</f>
        <v>0 timer</v>
      </c>
      <c r="C6" s="181" t="s">
        <v>162</v>
      </c>
      <c r="D6" s="199"/>
      <c r="E6" s="199"/>
      <c r="F6" s="199"/>
      <c r="G6" s="199"/>
      <c r="H6" s="199"/>
      <c r="I6" s="199"/>
      <c r="J6" s="199"/>
      <c r="K6" s="199"/>
      <c r="L6" s="199"/>
      <c r="M6" s="199"/>
      <c r="N6" s="199"/>
      <c r="O6" s="199"/>
      <c r="P6" s="199"/>
      <c r="Q6" s="199"/>
      <c r="R6" s="199"/>
      <c r="S6" s="199"/>
      <c r="T6" s="199"/>
      <c r="U6" s="199"/>
      <c r="V6" s="199"/>
      <c r="W6" s="199"/>
      <c r="X6" s="199"/>
      <c r="Y6" s="199"/>
      <c r="Z6" s="202"/>
      <c r="AA6" s="203"/>
      <c r="AB6" s="203"/>
      <c r="AC6" s="203"/>
      <c r="AD6" s="203"/>
      <c r="AE6" s="203"/>
      <c r="AF6" s="203"/>
      <c r="AG6" s="203"/>
      <c r="AH6" s="203"/>
      <c r="AI6" s="203"/>
      <c r="AJ6" s="203"/>
      <c r="AK6" s="203"/>
      <c r="AL6" s="203"/>
      <c r="AM6" s="203"/>
      <c r="AN6" s="203"/>
      <c r="AO6" s="203"/>
      <c r="AP6" s="203"/>
      <c r="AQ6" s="203"/>
      <c r="AR6" s="203"/>
      <c r="AS6" s="203"/>
      <c r="AT6" s="203"/>
      <c r="AU6" s="203"/>
      <c r="AV6" s="204"/>
    </row>
    <row r="7" spans="1:48" s="173" customFormat="1">
      <c r="A7" s="554"/>
      <c r="B7" s="556"/>
      <c r="C7" s="165" t="s">
        <v>163</v>
      </c>
      <c r="D7" s="171"/>
      <c r="E7" s="171"/>
      <c r="F7" s="171"/>
      <c r="G7" s="171"/>
      <c r="H7" s="171"/>
      <c r="I7" s="171"/>
      <c r="J7" s="171"/>
      <c r="K7" s="171"/>
      <c r="L7" s="171"/>
      <c r="M7" s="171"/>
      <c r="N7" s="171"/>
      <c r="O7" s="171"/>
      <c r="P7" s="171"/>
      <c r="Q7" s="171"/>
      <c r="R7" s="171"/>
      <c r="S7" s="171"/>
      <c r="T7" s="171"/>
      <c r="U7" s="171"/>
      <c r="V7" s="171"/>
      <c r="W7" s="171"/>
      <c r="X7" s="171"/>
      <c r="Y7" s="171"/>
      <c r="Z7" s="205"/>
      <c r="AV7" s="206"/>
    </row>
    <row r="8" spans="1:48" s="173" customFormat="1" ht="14.5" thickBot="1">
      <c r="A8" s="554"/>
      <c r="B8" s="557"/>
      <c r="C8" s="165" t="s">
        <v>9</v>
      </c>
      <c r="D8" s="171"/>
      <c r="E8" s="171"/>
      <c r="F8" s="171"/>
      <c r="G8" s="171"/>
      <c r="H8" s="171"/>
      <c r="I8" s="171"/>
      <c r="J8" s="171"/>
      <c r="K8" s="171"/>
      <c r="L8" s="171"/>
      <c r="M8" s="171"/>
      <c r="N8" s="171"/>
      <c r="O8" s="171"/>
      <c r="P8" s="171"/>
      <c r="Q8" s="171"/>
      <c r="R8" s="171"/>
      <c r="S8" s="171"/>
      <c r="T8" s="171"/>
      <c r="U8" s="171"/>
      <c r="V8" s="171"/>
      <c r="W8" s="171"/>
      <c r="X8" s="171"/>
      <c r="Y8" s="171"/>
      <c r="Z8" s="205"/>
      <c r="AV8" s="206"/>
    </row>
    <row r="9" spans="1:48" s="173" customFormat="1" ht="14.5" thickBot="1">
      <c r="A9" s="551"/>
      <c r="B9" s="214">
        <f>'1. Samlet budgetoversigt'!E24-(SUM('2. Specifikationer'!D9:AV9))</f>
        <v>0</v>
      </c>
      <c r="C9" s="166" t="s">
        <v>164</v>
      </c>
      <c r="D9" s="195" t="str">
        <f>IF(D7*D8=0,"",(D7*D8))</f>
        <v/>
      </c>
      <c r="E9" s="195" t="str">
        <f t="shared" ref="E9:AV9" si="0">IF(E7*E8=0,"",(E7*E8))</f>
        <v/>
      </c>
      <c r="F9" s="195" t="str">
        <f t="shared" si="0"/>
        <v/>
      </c>
      <c r="G9" s="195" t="str">
        <f t="shared" si="0"/>
        <v/>
      </c>
      <c r="H9" s="195" t="str">
        <f t="shared" si="0"/>
        <v/>
      </c>
      <c r="I9" s="195" t="str">
        <f t="shared" si="0"/>
        <v/>
      </c>
      <c r="J9" s="195" t="str">
        <f t="shared" si="0"/>
        <v/>
      </c>
      <c r="K9" s="195" t="str">
        <f t="shared" si="0"/>
        <v/>
      </c>
      <c r="L9" s="195" t="str">
        <f t="shared" si="0"/>
        <v/>
      </c>
      <c r="M9" s="195" t="str">
        <f t="shared" si="0"/>
        <v/>
      </c>
      <c r="N9" s="195" t="str">
        <f t="shared" si="0"/>
        <v/>
      </c>
      <c r="O9" s="195" t="str">
        <f t="shared" si="0"/>
        <v/>
      </c>
      <c r="P9" s="195" t="str">
        <f t="shared" si="0"/>
        <v/>
      </c>
      <c r="Q9" s="195" t="str">
        <f t="shared" si="0"/>
        <v/>
      </c>
      <c r="R9" s="195" t="str">
        <f t="shared" si="0"/>
        <v/>
      </c>
      <c r="S9" s="195" t="str">
        <f t="shared" si="0"/>
        <v/>
      </c>
      <c r="T9" s="195" t="str">
        <f t="shared" si="0"/>
        <v/>
      </c>
      <c r="U9" s="195" t="str">
        <f t="shared" si="0"/>
        <v/>
      </c>
      <c r="V9" s="195" t="str">
        <f t="shared" si="0"/>
        <v/>
      </c>
      <c r="W9" s="195" t="str">
        <f t="shared" si="0"/>
        <v/>
      </c>
      <c r="X9" s="195" t="str">
        <f t="shared" si="0"/>
        <v/>
      </c>
      <c r="Y9" s="195" t="str">
        <f t="shared" si="0"/>
        <v/>
      </c>
      <c r="Z9" s="210" t="str">
        <f t="shared" si="0"/>
        <v/>
      </c>
      <c r="AA9" s="211" t="str">
        <f t="shared" si="0"/>
        <v/>
      </c>
      <c r="AB9" s="211" t="str">
        <f t="shared" si="0"/>
        <v/>
      </c>
      <c r="AC9" s="211" t="str">
        <f t="shared" si="0"/>
        <v/>
      </c>
      <c r="AD9" s="211" t="str">
        <f t="shared" si="0"/>
        <v/>
      </c>
      <c r="AE9" s="211" t="str">
        <f t="shared" si="0"/>
        <v/>
      </c>
      <c r="AF9" s="211" t="str">
        <f t="shared" si="0"/>
        <v/>
      </c>
      <c r="AG9" s="211" t="str">
        <f t="shared" si="0"/>
        <v/>
      </c>
      <c r="AH9" s="211" t="str">
        <f t="shared" si="0"/>
        <v/>
      </c>
      <c r="AI9" s="211" t="str">
        <f t="shared" si="0"/>
        <v/>
      </c>
      <c r="AJ9" s="211" t="str">
        <f t="shared" si="0"/>
        <v/>
      </c>
      <c r="AK9" s="211" t="str">
        <f t="shared" si="0"/>
        <v/>
      </c>
      <c r="AL9" s="211" t="str">
        <f t="shared" si="0"/>
        <v/>
      </c>
      <c r="AM9" s="211" t="str">
        <f t="shared" si="0"/>
        <v/>
      </c>
      <c r="AN9" s="211" t="str">
        <f t="shared" si="0"/>
        <v/>
      </c>
      <c r="AO9" s="211" t="str">
        <f t="shared" si="0"/>
        <v/>
      </c>
      <c r="AP9" s="211" t="str">
        <f t="shared" si="0"/>
        <v/>
      </c>
      <c r="AQ9" s="211" t="str">
        <f t="shared" si="0"/>
        <v/>
      </c>
      <c r="AR9" s="211" t="str">
        <f t="shared" si="0"/>
        <v/>
      </c>
      <c r="AS9" s="211" t="str">
        <f t="shared" si="0"/>
        <v/>
      </c>
      <c r="AT9" s="211" t="str">
        <f t="shared" si="0"/>
        <v/>
      </c>
      <c r="AU9" s="211" t="str">
        <f t="shared" si="0"/>
        <v/>
      </c>
      <c r="AV9" s="212" t="str">
        <f t="shared" si="0"/>
        <v/>
      </c>
    </row>
    <row r="10" spans="1:48" s="173" customFormat="1" ht="70" customHeight="1">
      <c r="A10" s="554" t="s">
        <v>3</v>
      </c>
      <c r="B10" s="552">
        <f>'1. Samlet budgetoversigt'!E25-(SUM('2. Specifikationer'!D13:AV13))</f>
        <v>0</v>
      </c>
      <c r="C10" s="170" t="s">
        <v>162</v>
      </c>
      <c r="D10" s="278" t="str">
        <f>IF('1. Samlet budgetoversigt'!F20="Ja (anbefales)","Ekstern evaluator understøtter projektets effekstyring. Der bidrages med efterkvalificering, vejledning i effektstyring samt outcomemåling (anbefales af sekretariatet)","[Felt reservet til ekstern evaluator]")</f>
        <v>[Felt reservet til ekstern evaluator]</v>
      </c>
      <c r="E10" s="200"/>
      <c r="F10" s="200"/>
      <c r="G10" s="200"/>
      <c r="H10" s="200"/>
      <c r="I10" s="200"/>
      <c r="J10" s="200"/>
      <c r="K10" s="200"/>
      <c r="L10" s="200"/>
      <c r="M10" s="200"/>
      <c r="N10" s="200"/>
      <c r="O10" s="200"/>
      <c r="P10" s="200"/>
      <c r="Q10" s="200"/>
      <c r="R10" s="200"/>
      <c r="S10" s="200"/>
      <c r="T10" s="200"/>
      <c r="U10" s="200"/>
      <c r="V10" s="200"/>
      <c r="W10" s="200"/>
      <c r="X10" s="200"/>
      <c r="Y10" s="200"/>
      <c r="Z10" s="205"/>
      <c r="AV10" s="206"/>
    </row>
    <row r="11" spans="1:48" s="173" customFormat="1">
      <c r="A11" s="554"/>
      <c r="B11" s="558"/>
      <c r="C11" s="165" t="s">
        <v>163</v>
      </c>
      <c r="D11" s="186"/>
      <c r="E11" s="171"/>
      <c r="F11" s="171"/>
      <c r="G11" s="171"/>
      <c r="H11" s="171"/>
      <c r="I11" s="171"/>
      <c r="J11" s="171"/>
      <c r="K11" s="171"/>
      <c r="L11" s="171"/>
      <c r="M11" s="171"/>
      <c r="N11" s="171"/>
      <c r="O11" s="171"/>
      <c r="P11" s="171"/>
      <c r="Q11" s="171"/>
      <c r="R11" s="171"/>
      <c r="S11" s="171"/>
      <c r="T11" s="171"/>
      <c r="U11" s="171"/>
      <c r="V11" s="171"/>
      <c r="W11" s="171"/>
      <c r="X11" s="171"/>
      <c r="Y11" s="171"/>
      <c r="Z11" s="205"/>
      <c r="AV11" s="206"/>
    </row>
    <row r="12" spans="1:48" s="173" customFormat="1">
      <c r="A12" s="554"/>
      <c r="B12" s="558"/>
      <c r="C12" s="165" t="s">
        <v>9</v>
      </c>
      <c r="D12" s="186"/>
      <c r="E12" s="171"/>
      <c r="F12" s="171"/>
      <c r="G12" s="171"/>
      <c r="H12" s="171"/>
      <c r="I12" s="171"/>
      <c r="J12" s="171"/>
      <c r="K12" s="171"/>
      <c r="L12" s="171"/>
      <c r="M12" s="171"/>
      <c r="N12" s="171"/>
      <c r="O12" s="171"/>
      <c r="P12" s="171"/>
      <c r="Q12" s="171"/>
      <c r="R12" s="171"/>
      <c r="S12" s="171"/>
      <c r="T12" s="171"/>
      <c r="U12" s="171"/>
      <c r="V12" s="171"/>
      <c r="W12" s="171"/>
      <c r="X12" s="171"/>
      <c r="Y12" s="171"/>
      <c r="Z12" s="205"/>
      <c r="AV12" s="206"/>
    </row>
    <row r="13" spans="1:48" s="173" customFormat="1" ht="14.5" thickBot="1">
      <c r="A13" s="554"/>
      <c r="B13" s="553"/>
      <c r="C13" s="168" t="s">
        <v>164</v>
      </c>
      <c r="D13" s="194" t="str">
        <f>IF('1. Samlet budgetoversigt'!F20="Ja (anbefales)",(58000*'1. Samlet budgetoversigt'!G16),IF(D11*D12=0,"",(D11*D12)))</f>
        <v/>
      </c>
      <c r="E13" s="194" t="str">
        <f t="shared" ref="E13:AV13" si="1">IF(E11*E12=0,"",(E11*E12))</f>
        <v/>
      </c>
      <c r="F13" s="194" t="str">
        <f t="shared" si="1"/>
        <v/>
      </c>
      <c r="G13" s="194" t="str">
        <f t="shared" si="1"/>
        <v/>
      </c>
      <c r="H13" s="194" t="str">
        <f t="shared" si="1"/>
        <v/>
      </c>
      <c r="I13" s="194" t="str">
        <f t="shared" si="1"/>
        <v/>
      </c>
      <c r="J13" s="194" t="str">
        <f t="shared" si="1"/>
        <v/>
      </c>
      <c r="K13" s="194" t="str">
        <f t="shared" si="1"/>
        <v/>
      </c>
      <c r="L13" s="194" t="str">
        <f t="shared" si="1"/>
        <v/>
      </c>
      <c r="M13" s="194" t="str">
        <f t="shared" si="1"/>
        <v/>
      </c>
      <c r="N13" s="194" t="str">
        <f t="shared" si="1"/>
        <v/>
      </c>
      <c r="O13" s="194" t="str">
        <f t="shared" si="1"/>
        <v/>
      </c>
      <c r="P13" s="194" t="str">
        <f t="shared" si="1"/>
        <v/>
      </c>
      <c r="Q13" s="194" t="str">
        <f t="shared" si="1"/>
        <v/>
      </c>
      <c r="R13" s="194" t="str">
        <f t="shared" si="1"/>
        <v/>
      </c>
      <c r="S13" s="194" t="str">
        <f t="shared" si="1"/>
        <v/>
      </c>
      <c r="T13" s="194" t="str">
        <f t="shared" si="1"/>
        <v/>
      </c>
      <c r="U13" s="194" t="str">
        <f t="shared" si="1"/>
        <v/>
      </c>
      <c r="V13" s="194" t="str">
        <f t="shared" si="1"/>
        <v/>
      </c>
      <c r="W13" s="194" t="str">
        <f t="shared" si="1"/>
        <v/>
      </c>
      <c r="X13" s="194" t="str">
        <f t="shared" si="1"/>
        <v/>
      </c>
      <c r="Y13" s="194" t="str">
        <f t="shared" si="1"/>
        <v/>
      </c>
      <c r="Z13" s="210" t="str">
        <f t="shared" si="1"/>
        <v/>
      </c>
      <c r="AA13" s="211" t="str">
        <f t="shared" si="1"/>
        <v/>
      </c>
      <c r="AB13" s="211" t="str">
        <f t="shared" si="1"/>
        <v/>
      </c>
      <c r="AC13" s="211" t="str">
        <f t="shared" si="1"/>
        <v/>
      </c>
      <c r="AD13" s="211" t="str">
        <f t="shared" si="1"/>
        <v/>
      </c>
      <c r="AE13" s="211" t="str">
        <f t="shared" si="1"/>
        <v/>
      </c>
      <c r="AF13" s="211" t="str">
        <f t="shared" si="1"/>
        <v/>
      </c>
      <c r="AG13" s="211" t="str">
        <f t="shared" si="1"/>
        <v/>
      </c>
      <c r="AH13" s="211" t="str">
        <f t="shared" si="1"/>
        <v/>
      </c>
      <c r="AI13" s="211" t="str">
        <f t="shared" si="1"/>
        <v/>
      </c>
      <c r="AJ13" s="211" t="str">
        <f t="shared" si="1"/>
        <v/>
      </c>
      <c r="AK13" s="211" t="str">
        <f t="shared" si="1"/>
        <v/>
      </c>
      <c r="AL13" s="211" t="str">
        <f t="shared" si="1"/>
        <v/>
      </c>
      <c r="AM13" s="211" t="str">
        <f t="shared" si="1"/>
        <v/>
      </c>
      <c r="AN13" s="211" t="str">
        <f t="shared" si="1"/>
        <v/>
      </c>
      <c r="AO13" s="211" t="str">
        <f t="shared" si="1"/>
        <v/>
      </c>
      <c r="AP13" s="211" t="str">
        <f t="shared" si="1"/>
        <v/>
      </c>
      <c r="AQ13" s="211" t="str">
        <f t="shared" si="1"/>
        <v/>
      </c>
      <c r="AR13" s="211" t="str">
        <f t="shared" si="1"/>
        <v/>
      </c>
      <c r="AS13" s="211" t="str">
        <f t="shared" si="1"/>
        <v/>
      </c>
      <c r="AT13" s="211" t="str">
        <f t="shared" si="1"/>
        <v/>
      </c>
      <c r="AU13" s="211" t="str">
        <f t="shared" si="1"/>
        <v/>
      </c>
      <c r="AV13" s="212" t="str">
        <f t="shared" si="1"/>
        <v/>
      </c>
    </row>
    <row r="14" spans="1:48" s="173" customFormat="1" ht="70" customHeight="1" thickBot="1">
      <c r="A14" s="548" t="s">
        <v>69</v>
      </c>
      <c r="B14" s="549">
        <f>'1. Samlet budgetoversigt'!E26-(SUM('2. Specifikationer'!D15:AV15))</f>
        <v>0</v>
      </c>
      <c r="C14" s="167" t="s">
        <v>162</v>
      </c>
      <c r="D14" s="199"/>
      <c r="E14" s="199"/>
      <c r="F14" s="199"/>
      <c r="G14" s="199"/>
      <c r="H14" s="199"/>
      <c r="I14" s="199"/>
      <c r="J14" s="199"/>
      <c r="K14" s="199"/>
      <c r="L14" s="199"/>
      <c r="M14" s="199"/>
      <c r="N14" s="199"/>
      <c r="O14" s="199"/>
      <c r="P14" s="199"/>
      <c r="Q14" s="199"/>
      <c r="R14" s="199"/>
      <c r="S14" s="199"/>
      <c r="T14" s="199"/>
      <c r="U14" s="199"/>
      <c r="V14" s="199"/>
      <c r="W14" s="199"/>
      <c r="X14" s="199"/>
      <c r="Y14" s="199"/>
      <c r="Z14" s="205"/>
      <c r="AV14" s="206"/>
    </row>
    <row r="15" spans="1:48" ht="14.5" thickBot="1">
      <c r="A15" s="548"/>
      <c r="B15" s="549"/>
      <c r="C15" s="166" t="s">
        <v>164</v>
      </c>
      <c r="D15" s="196"/>
      <c r="E15" s="196"/>
      <c r="F15" s="196"/>
      <c r="G15" s="196"/>
      <c r="H15" s="196"/>
      <c r="I15" s="196"/>
      <c r="J15" s="196"/>
      <c r="K15" s="196"/>
      <c r="L15" s="196"/>
      <c r="M15" s="196"/>
      <c r="N15" s="196"/>
      <c r="O15" s="196"/>
      <c r="P15" s="196"/>
      <c r="Q15" s="196"/>
      <c r="R15" s="196"/>
      <c r="S15" s="196"/>
      <c r="T15" s="196"/>
      <c r="U15" s="196"/>
      <c r="V15" s="196"/>
      <c r="W15" s="196"/>
      <c r="X15" s="196"/>
      <c r="Y15" s="196"/>
      <c r="Z15" s="205"/>
      <c r="AA15" s="173"/>
      <c r="AB15" s="173"/>
      <c r="AC15" s="173"/>
      <c r="AD15" s="173"/>
      <c r="AE15" s="173"/>
      <c r="AF15" s="173"/>
      <c r="AG15" s="173"/>
      <c r="AH15" s="173"/>
      <c r="AI15" s="173"/>
      <c r="AJ15" s="173"/>
      <c r="AK15" s="173"/>
      <c r="AL15" s="173"/>
      <c r="AM15" s="173"/>
      <c r="AN15" s="173"/>
      <c r="AO15" s="173"/>
      <c r="AP15" s="173"/>
      <c r="AQ15" s="173"/>
      <c r="AR15" s="173"/>
      <c r="AS15" s="173"/>
      <c r="AT15" s="173"/>
      <c r="AU15" s="173"/>
      <c r="AV15" s="206"/>
    </row>
    <row r="16" spans="1:48" ht="70" customHeight="1" thickBot="1">
      <c r="A16" s="548" t="s">
        <v>34</v>
      </c>
      <c r="B16" s="549">
        <f>'1. Samlet budgetoversigt'!E27-(SUM('2. Specifikationer'!D17:AV17))</f>
        <v>0</v>
      </c>
      <c r="C16" s="167" t="s">
        <v>162</v>
      </c>
      <c r="D16" s="199"/>
      <c r="E16" s="199"/>
      <c r="F16" s="199"/>
      <c r="G16" s="199"/>
      <c r="H16" s="199"/>
      <c r="I16" s="199"/>
      <c r="J16" s="199"/>
      <c r="K16" s="199"/>
      <c r="L16" s="199"/>
      <c r="M16" s="199"/>
      <c r="N16" s="199"/>
      <c r="O16" s="199"/>
      <c r="P16" s="199"/>
      <c r="Q16" s="199"/>
      <c r="R16" s="199"/>
      <c r="S16" s="199"/>
      <c r="T16" s="199"/>
      <c r="U16" s="199"/>
      <c r="V16" s="199"/>
      <c r="W16" s="199"/>
      <c r="X16" s="199"/>
      <c r="Y16" s="199"/>
      <c r="Z16" s="205"/>
      <c r="AA16" s="173"/>
      <c r="AB16" s="173"/>
      <c r="AC16" s="173"/>
      <c r="AD16" s="173"/>
      <c r="AE16" s="173"/>
      <c r="AF16" s="173"/>
      <c r="AG16" s="173"/>
      <c r="AH16" s="173"/>
      <c r="AI16" s="173"/>
      <c r="AJ16" s="173"/>
      <c r="AK16" s="173"/>
      <c r="AL16" s="173"/>
      <c r="AM16" s="173"/>
      <c r="AN16" s="173"/>
      <c r="AO16" s="173"/>
      <c r="AP16" s="173"/>
      <c r="AQ16" s="173"/>
      <c r="AR16" s="173"/>
      <c r="AS16" s="173"/>
      <c r="AT16" s="173"/>
      <c r="AU16" s="173"/>
      <c r="AV16" s="206"/>
    </row>
    <row r="17" spans="1:48" ht="14.5" thickBot="1">
      <c r="A17" s="548"/>
      <c r="B17" s="549"/>
      <c r="C17" s="168" t="s">
        <v>164</v>
      </c>
      <c r="D17" s="196"/>
      <c r="E17" s="196"/>
      <c r="F17" s="196"/>
      <c r="G17" s="196"/>
      <c r="H17" s="196"/>
      <c r="I17" s="196"/>
      <c r="J17" s="196"/>
      <c r="K17" s="196"/>
      <c r="L17" s="196"/>
      <c r="M17" s="196"/>
      <c r="N17" s="196"/>
      <c r="O17" s="196"/>
      <c r="P17" s="196"/>
      <c r="Q17" s="196"/>
      <c r="R17" s="196"/>
      <c r="S17" s="196"/>
      <c r="T17" s="196"/>
      <c r="U17" s="196"/>
      <c r="V17" s="196"/>
      <c r="W17" s="196"/>
      <c r="X17" s="196"/>
      <c r="Y17" s="196"/>
      <c r="Z17" s="205"/>
      <c r="AA17" s="173"/>
      <c r="AB17" s="173"/>
      <c r="AC17" s="173"/>
      <c r="AD17" s="173"/>
      <c r="AE17" s="173"/>
      <c r="AF17" s="173"/>
      <c r="AG17" s="173"/>
      <c r="AH17" s="173"/>
      <c r="AI17" s="173"/>
      <c r="AJ17" s="173"/>
      <c r="AK17" s="173"/>
      <c r="AL17" s="173"/>
      <c r="AM17" s="173"/>
      <c r="AN17" s="173"/>
      <c r="AO17" s="173"/>
      <c r="AP17" s="173"/>
      <c r="AQ17" s="173"/>
      <c r="AR17" s="173"/>
      <c r="AS17" s="173"/>
      <c r="AT17" s="173"/>
      <c r="AU17" s="173"/>
      <c r="AV17" s="206"/>
    </row>
    <row r="18" spans="1:48" ht="50.15" customHeight="1">
      <c r="A18" s="550" t="s">
        <v>188</v>
      </c>
      <c r="B18" s="552">
        <f>'1. Samlet budgetoversigt'!E28-(SUM('2. Specifikationer'!D19:AV19))</f>
        <v>0</v>
      </c>
      <c r="C18" s="167" t="s">
        <v>238</v>
      </c>
      <c r="D18" s="289"/>
      <c r="E18" s="289"/>
      <c r="F18" s="289"/>
      <c r="G18" s="289"/>
      <c r="H18" s="289"/>
      <c r="I18" s="289"/>
      <c r="J18" s="289"/>
      <c r="K18" s="289"/>
      <c r="L18" s="289"/>
      <c r="M18" s="289"/>
      <c r="N18" s="289"/>
      <c r="O18" s="289"/>
      <c r="P18" s="289"/>
      <c r="Q18" s="289"/>
      <c r="R18" s="289"/>
      <c r="S18" s="289"/>
      <c r="T18" s="289"/>
      <c r="U18" s="289"/>
      <c r="V18" s="289"/>
      <c r="W18" s="289"/>
      <c r="X18" s="289"/>
      <c r="Y18" s="289"/>
      <c r="Z18" s="290"/>
      <c r="AA18" s="291"/>
      <c r="AB18" s="291"/>
      <c r="AC18" s="291"/>
      <c r="AD18" s="291"/>
      <c r="AE18" s="291"/>
      <c r="AF18" s="291"/>
      <c r="AG18" s="291"/>
      <c r="AH18" s="291"/>
      <c r="AI18" s="291"/>
      <c r="AJ18" s="291"/>
      <c r="AK18" s="291"/>
      <c r="AL18" s="291"/>
      <c r="AM18" s="291"/>
      <c r="AN18" s="291"/>
      <c r="AO18" s="291"/>
      <c r="AP18" s="291"/>
      <c r="AQ18" s="291"/>
      <c r="AR18" s="291"/>
      <c r="AS18" s="291"/>
      <c r="AT18" s="291"/>
      <c r="AU18" s="291"/>
      <c r="AV18" s="292"/>
    </row>
    <row r="19" spans="1:48" ht="14.5" thickBot="1">
      <c r="A19" s="551"/>
      <c r="B19" s="553"/>
      <c r="C19" s="283" t="s">
        <v>188</v>
      </c>
      <c r="D19" s="282"/>
      <c r="E19" s="282"/>
      <c r="F19" s="282"/>
      <c r="G19" s="282"/>
      <c r="H19" s="282"/>
      <c r="I19" s="282"/>
      <c r="J19" s="282"/>
      <c r="K19" s="282"/>
      <c r="L19" s="282"/>
      <c r="M19" s="282"/>
      <c r="N19" s="282"/>
      <c r="O19" s="282"/>
      <c r="P19" s="282"/>
      <c r="Q19" s="282"/>
      <c r="R19" s="282"/>
      <c r="S19" s="282"/>
      <c r="T19" s="282"/>
      <c r="U19" s="282"/>
      <c r="V19" s="282"/>
      <c r="W19" s="282"/>
      <c r="X19" s="282"/>
      <c r="Y19" s="282"/>
      <c r="Z19" s="205"/>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206"/>
    </row>
    <row r="20" spans="1:48" ht="70" customHeight="1">
      <c r="A20" s="550" t="s">
        <v>10</v>
      </c>
      <c r="B20" s="552">
        <f>'1. Samlet budgetoversigt'!E29-(SUM('2. Specifikationer'!D21:AV21))</f>
        <v>0</v>
      </c>
      <c r="C20" s="281" t="s">
        <v>162</v>
      </c>
      <c r="D20" s="289"/>
      <c r="E20" s="289"/>
      <c r="F20" s="289"/>
      <c r="G20" s="289"/>
      <c r="H20" s="289"/>
      <c r="I20" s="289"/>
      <c r="J20" s="289"/>
      <c r="K20" s="289"/>
      <c r="L20" s="289"/>
      <c r="M20" s="289"/>
      <c r="N20" s="289"/>
      <c r="O20" s="289"/>
      <c r="P20" s="289"/>
      <c r="Q20" s="289"/>
      <c r="R20" s="289"/>
      <c r="S20" s="289"/>
      <c r="T20" s="289"/>
      <c r="U20" s="289"/>
      <c r="V20" s="289"/>
      <c r="W20" s="289"/>
      <c r="X20" s="289"/>
      <c r="Y20" s="289"/>
      <c r="Z20" s="290"/>
      <c r="AA20" s="291"/>
      <c r="AB20" s="291"/>
      <c r="AC20" s="291"/>
      <c r="AD20" s="291"/>
      <c r="AE20" s="291"/>
      <c r="AF20" s="291"/>
      <c r="AG20" s="291"/>
      <c r="AH20" s="291"/>
      <c r="AI20" s="291"/>
      <c r="AJ20" s="291"/>
      <c r="AK20" s="291"/>
      <c r="AL20" s="291"/>
      <c r="AM20" s="291"/>
      <c r="AN20" s="291"/>
      <c r="AO20" s="291"/>
      <c r="AP20" s="291"/>
      <c r="AQ20" s="291"/>
      <c r="AR20" s="291"/>
      <c r="AS20" s="291"/>
      <c r="AT20" s="291"/>
      <c r="AU20" s="291"/>
      <c r="AV20" s="292"/>
    </row>
    <row r="21" spans="1:48" ht="14.5" thickBot="1">
      <c r="A21" s="551"/>
      <c r="B21" s="553"/>
      <c r="C21" s="166" t="s">
        <v>164</v>
      </c>
      <c r="D21" s="284"/>
      <c r="E21" s="284"/>
      <c r="F21" s="284"/>
      <c r="G21" s="284"/>
      <c r="H21" s="284"/>
      <c r="I21" s="284"/>
      <c r="J21" s="284"/>
      <c r="K21" s="284"/>
      <c r="L21" s="284"/>
      <c r="M21" s="284"/>
      <c r="N21" s="284"/>
      <c r="O21" s="284"/>
      <c r="P21" s="284"/>
      <c r="Q21" s="284"/>
      <c r="R21" s="284"/>
      <c r="S21" s="284"/>
      <c r="T21" s="284"/>
      <c r="U21" s="284"/>
      <c r="V21" s="284"/>
      <c r="W21" s="284"/>
      <c r="X21" s="284"/>
      <c r="Y21" s="284"/>
      <c r="Z21" s="205"/>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206"/>
    </row>
    <row r="22" spans="1:48" ht="75" customHeight="1" thickBot="1">
      <c r="A22" s="548" t="s">
        <v>68</v>
      </c>
      <c r="B22" s="549">
        <f>'1. Samlet budgetoversigt'!E30-(SUM('2. Specifikationer'!D23:AV23))</f>
        <v>0</v>
      </c>
      <c r="C22" s="170" t="s">
        <v>162</v>
      </c>
      <c r="D22" s="199"/>
      <c r="E22" s="199"/>
      <c r="F22" s="199"/>
      <c r="G22" s="199"/>
      <c r="H22" s="199"/>
      <c r="I22" s="199"/>
      <c r="J22" s="199"/>
      <c r="K22" s="199"/>
      <c r="L22" s="199"/>
      <c r="M22" s="199"/>
      <c r="N22" s="199"/>
      <c r="O22" s="199"/>
      <c r="P22" s="199"/>
      <c r="Q22" s="199"/>
      <c r="R22" s="199"/>
      <c r="S22" s="199"/>
      <c r="T22" s="199"/>
      <c r="U22" s="199"/>
      <c r="V22" s="199"/>
      <c r="W22" s="199"/>
      <c r="X22" s="199"/>
      <c r="Y22" s="199"/>
      <c r="Z22" s="205"/>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206"/>
    </row>
    <row r="23" spans="1:48" ht="14.5" thickBot="1">
      <c r="A23" s="548"/>
      <c r="B23" s="549"/>
      <c r="C23" s="166" t="s">
        <v>164</v>
      </c>
      <c r="D23" s="197"/>
      <c r="E23" s="196"/>
      <c r="F23" s="196"/>
      <c r="G23" s="196"/>
      <c r="H23" s="196"/>
      <c r="I23" s="196"/>
      <c r="J23" s="196"/>
      <c r="K23" s="196"/>
      <c r="L23" s="196"/>
      <c r="M23" s="196"/>
      <c r="N23" s="196"/>
      <c r="O23" s="196"/>
      <c r="P23" s="196"/>
      <c r="Q23" s="196"/>
      <c r="R23" s="196"/>
      <c r="S23" s="196"/>
      <c r="T23" s="196"/>
      <c r="U23" s="196"/>
      <c r="V23" s="196"/>
      <c r="W23" s="196"/>
      <c r="X23" s="196"/>
      <c r="Y23" s="196"/>
      <c r="Z23" s="207"/>
      <c r="AA23" s="208"/>
      <c r="AB23" s="208"/>
      <c r="AC23" s="208"/>
      <c r="AD23" s="208"/>
      <c r="AE23" s="208"/>
      <c r="AF23" s="208"/>
      <c r="AG23" s="208"/>
      <c r="AH23" s="208"/>
      <c r="AI23" s="208"/>
      <c r="AJ23" s="208"/>
      <c r="AK23" s="208"/>
      <c r="AL23" s="208"/>
      <c r="AM23" s="208"/>
      <c r="AN23" s="208"/>
      <c r="AO23" s="208"/>
      <c r="AP23" s="208"/>
      <c r="AQ23" s="208"/>
      <c r="AR23" s="208"/>
      <c r="AS23" s="208"/>
      <c r="AT23" s="208"/>
      <c r="AU23" s="208"/>
      <c r="AV23" s="209"/>
    </row>
    <row r="25" spans="1:48" ht="14.5" thickBot="1"/>
    <row r="26" spans="1:48" ht="18.5" thickTop="1">
      <c r="A26" s="285" t="s">
        <v>24</v>
      </c>
      <c r="B26" s="286" t="str">
        <f>IF('1. Samlet budgetoversigt'!B42="","",'1. Samlet budgetoversigt'!B42)</f>
        <v/>
      </c>
      <c r="C26" s="285" t="s">
        <v>36</v>
      </c>
      <c r="D26" s="257">
        <f>IF(D33="Ekstern evaluator understøtter projektets effekstyring. Der bidrages med efterkvalificering, vejledning i effektstyring samt outcomemåling (anbefales af sekretariatet)",1,0)</f>
        <v>0</v>
      </c>
      <c r="E26" s="176"/>
    </row>
    <row r="27" spans="1:48">
      <c r="A27" s="176"/>
      <c r="B27" s="176"/>
      <c r="C27" s="176"/>
      <c r="D27" s="176"/>
      <c r="E27" s="176"/>
    </row>
    <row r="28" spans="1:48" ht="14.5" thickBot="1">
      <c r="A28" s="176"/>
      <c r="B28" s="183" t="s">
        <v>200</v>
      </c>
      <c r="C28" s="179" t="s">
        <v>161</v>
      </c>
      <c r="D28" s="183" t="s">
        <v>165</v>
      </c>
      <c r="E28" s="183" t="s">
        <v>166</v>
      </c>
      <c r="F28" s="183" t="s">
        <v>167</v>
      </c>
      <c r="G28" s="183" t="s">
        <v>168</v>
      </c>
      <c r="H28" s="183" t="s">
        <v>169</v>
      </c>
      <c r="I28" s="183" t="s">
        <v>170</v>
      </c>
      <c r="J28" s="183" t="s">
        <v>171</v>
      </c>
      <c r="K28" s="183" t="s">
        <v>172</v>
      </c>
      <c r="L28" s="183" t="s">
        <v>173</v>
      </c>
      <c r="M28" s="183" t="s">
        <v>174</v>
      </c>
      <c r="N28" s="183" t="s">
        <v>175</v>
      </c>
      <c r="O28" s="183" t="s">
        <v>176</v>
      </c>
      <c r="P28" s="183" t="s">
        <v>177</v>
      </c>
      <c r="Q28" s="183" t="s">
        <v>178</v>
      </c>
      <c r="R28" s="183" t="s">
        <v>179</v>
      </c>
      <c r="S28" s="183" t="s">
        <v>180</v>
      </c>
      <c r="T28" s="183" t="s">
        <v>181</v>
      </c>
      <c r="U28" s="183" t="s">
        <v>182</v>
      </c>
      <c r="V28" s="183" t="s">
        <v>183</v>
      </c>
      <c r="W28" s="183" t="s">
        <v>184</v>
      </c>
      <c r="X28" s="183" t="s">
        <v>185</v>
      </c>
      <c r="Y28" s="183" t="s">
        <v>186</v>
      </c>
      <c r="Z28" s="201" t="s">
        <v>199</v>
      </c>
    </row>
    <row r="29" spans="1:48" ht="70" customHeight="1">
      <c r="A29" s="550" t="s">
        <v>67</v>
      </c>
      <c r="B29" s="555" t="str">
        <f>_xlfn.CONCAT('1. Samlet budgetoversigt'!F47-(SUM('2. Specifikationer'!D31:AV31))," timer")</f>
        <v>0 timer</v>
      </c>
      <c r="C29" s="181" t="s">
        <v>162</v>
      </c>
      <c r="D29" s="199"/>
      <c r="E29" s="199"/>
      <c r="F29" s="199"/>
      <c r="G29" s="199"/>
      <c r="H29" s="199"/>
      <c r="I29" s="199"/>
      <c r="J29" s="199"/>
      <c r="K29" s="199"/>
      <c r="L29" s="199"/>
      <c r="M29" s="199"/>
      <c r="N29" s="199"/>
      <c r="O29" s="199"/>
      <c r="P29" s="199"/>
      <c r="Q29" s="199"/>
      <c r="R29" s="199"/>
      <c r="S29" s="199"/>
      <c r="T29" s="199"/>
      <c r="U29" s="199"/>
      <c r="V29" s="199"/>
      <c r="W29" s="199"/>
      <c r="X29" s="199"/>
      <c r="Y29" s="199"/>
      <c r="Z29" s="202"/>
      <c r="AA29" s="203"/>
      <c r="AB29" s="203"/>
      <c r="AC29" s="203"/>
      <c r="AD29" s="203"/>
      <c r="AE29" s="203"/>
      <c r="AF29" s="203"/>
      <c r="AG29" s="203"/>
      <c r="AH29" s="203"/>
      <c r="AI29" s="203"/>
      <c r="AJ29" s="203"/>
      <c r="AK29" s="203"/>
      <c r="AL29" s="203"/>
      <c r="AM29" s="203"/>
      <c r="AN29" s="203"/>
      <c r="AO29" s="203"/>
      <c r="AP29" s="203"/>
      <c r="AQ29" s="203"/>
      <c r="AR29" s="203"/>
      <c r="AS29" s="203"/>
      <c r="AT29" s="203"/>
      <c r="AU29" s="203"/>
      <c r="AV29" s="204"/>
    </row>
    <row r="30" spans="1:48" ht="15.75" customHeight="1">
      <c r="A30" s="554"/>
      <c r="B30" s="556"/>
      <c r="C30" s="165" t="s">
        <v>163</v>
      </c>
      <c r="D30" s="171"/>
      <c r="E30" s="171"/>
      <c r="F30" s="171"/>
      <c r="G30" s="171"/>
      <c r="H30" s="171"/>
      <c r="I30" s="171"/>
      <c r="J30" s="171"/>
      <c r="K30" s="171"/>
      <c r="L30" s="171"/>
      <c r="M30" s="171"/>
      <c r="N30" s="171"/>
      <c r="O30" s="171"/>
      <c r="P30" s="171"/>
      <c r="Q30" s="171"/>
      <c r="R30" s="171"/>
      <c r="S30" s="171"/>
      <c r="T30" s="171"/>
      <c r="U30" s="171"/>
      <c r="V30" s="171"/>
      <c r="W30" s="171"/>
      <c r="X30" s="171"/>
      <c r="Y30" s="171"/>
      <c r="Z30" s="205"/>
      <c r="AA30" s="173"/>
      <c r="AB30" s="173"/>
      <c r="AC30" s="173"/>
      <c r="AD30" s="173"/>
      <c r="AE30" s="173"/>
      <c r="AF30" s="173"/>
      <c r="AG30" s="173"/>
      <c r="AH30" s="173"/>
      <c r="AI30" s="173"/>
      <c r="AJ30" s="173"/>
      <c r="AK30" s="173"/>
      <c r="AL30" s="173"/>
      <c r="AM30" s="173"/>
      <c r="AN30" s="173"/>
      <c r="AO30" s="173"/>
      <c r="AP30" s="173"/>
      <c r="AQ30" s="173"/>
      <c r="AR30" s="173"/>
      <c r="AS30" s="173"/>
      <c r="AT30" s="173"/>
      <c r="AU30" s="173"/>
      <c r="AV30" s="206"/>
    </row>
    <row r="31" spans="1:48" ht="15.75" customHeight="1" thickBot="1">
      <c r="A31" s="554"/>
      <c r="B31" s="557"/>
      <c r="C31" s="165" t="s">
        <v>9</v>
      </c>
      <c r="D31" s="171"/>
      <c r="E31" s="171"/>
      <c r="F31" s="171"/>
      <c r="G31" s="171"/>
      <c r="H31" s="171"/>
      <c r="I31" s="171"/>
      <c r="J31" s="171"/>
      <c r="K31" s="171"/>
      <c r="L31" s="171"/>
      <c r="M31" s="171"/>
      <c r="N31" s="171"/>
      <c r="O31" s="171"/>
      <c r="P31" s="171"/>
      <c r="Q31" s="171"/>
      <c r="R31" s="171"/>
      <c r="S31" s="171"/>
      <c r="T31" s="171"/>
      <c r="U31" s="171"/>
      <c r="V31" s="171"/>
      <c r="W31" s="171"/>
      <c r="X31" s="171"/>
      <c r="Y31" s="171"/>
      <c r="Z31" s="205"/>
      <c r="AA31" s="173"/>
      <c r="AB31" s="173"/>
      <c r="AC31" s="173"/>
      <c r="AD31" s="173"/>
      <c r="AE31" s="173"/>
      <c r="AF31" s="173"/>
      <c r="AG31" s="173"/>
      <c r="AH31" s="173"/>
      <c r="AI31" s="173"/>
      <c r="AJ31" s="173"/>
      <c r="AK31" s="173"/>
      <c r="AL31" s="173"/>
      <c r="AM31" s="173"/>
      <c r="AN31" s="173"/>
      <c r="AO31" s="173"/>
      <c r="AP31" s="173"/>
      <c r="AQ31" s="173"/>
      <c r="AR31" s="173"/>
      <c r="AS31" s="173"/>
      <c r="AT31" s="173"/>
      <c r="AU31" s="173"/>
      <c r="AV31" s="206"/>
    </row>
    <row r="32" spans="1:48" ht="15.75" customHeight="1" thickBot="1">
      <c r="A32" s="551"/>
      <c r="B32" s="214">
        <f>'1. Samlet budgetoversigt'!E47-(SUM('2. Specifikationer'!D32:AV32))</f>
        <v>0</v>
      </c>
      <c r="C32" s="166" t="s">
        <v>164</v>
      </c>
      <c r="D32" s="195" t="str">
        <f>IF(D30*D31=0,"",(D30*D31))</f>
        <v/>
      </c>
      <c r="E32" s="195" t="str">
        <f t="shared" ref="E32:AV32" si="2">IF(E30*E31=0,"",(E30*E31))</f>
        <v/>
      </c>
      <c r="F32" s="195" t="str">
        <f t="shared" si="2"/>
        <v/>
      </c>
      <c r="G32" s="195" t="str">
        <f t="shared" si="2"/>
        <v/>
      </c>
      <c r="H32" s="195" t="str">
        <f t="shared" si="2"/>
        <v/>
      </c>
      <c r="I32" s="195" t="str">
        <f t="shared" si="2"/>
        <v/>
      </c>
      <c r="J32" s="195" t="str">
        <f t="shared" si="2"/>
        <v/>
      </c>
      <c r="K32" s="195" t="str">
        <f t="shared" si="2"/>
        <v/>
      </c>
      <c r="L32" s="195" t="str">
        <f t="shared" si="2"/>
        <v/>
      </c>
      <c r="M32" s="195" t="str">
        <f t="shared" si="2"/>
        <v/>
      </c>
      <c r="N32" s="195" t="str">
        <f t="shared" si="2"/>
        <v/>
      </c>
      <c r="O32" s="195" t="str">
        <f t="shared" si="2"/>
        <v/>
      </c>
      <c r="P32" s="195" t="str">
        <f t="shared" si="2"/>
        <v/>
      </c>
      <c r="Q32" s="195" t="str">
        <f t="shared" si="2"/>
        <v/>
      </c>
      <c r="R32" s="195" t="str">
        <f t="shared" si="2"/>
        <v/>
      </c>
      <c r="S32" s="195" t="str">
        <f t="shared" si="2"/>
        <v/>
      </c>
      <c r="T32" s="195" t="str">
        <f t="shared" si="2"/>
        <v/>
      </c>
      <c r="U32" s="195" t="str">
        <f t="shared" si="2"/>
        <v/>
      </c>
      <c r="V32" s="195" t="str">
        <f t="shared" si="2"/>
        <v/>
      </c>
      <c r="W32" s="195" t="str">
        <f t="shared" si="2"/>
        <v/>
      </c>
      <c r="X32" s="195" t="str">
        <f t="shared" si="2"/>
        <v/>
      </c>
      <c r="Y32" s="195" t="str">
        <f t="shared" si="2"/>
        <v/>
      </c>
      <c r="Z32" s="210" t="str">
        <f t="shared" si="2"/>
        <v/>
      </c>
      <c r="AA32" s="211" t="str">
        <f t="shared" si="2"/>
        <v/>
      </c>
      <c r="AB32" s="211" t="str">
        <f t="shared" si="2"/>
        <v/>
      </c>
      <c r="AC32" s="211" t="str">
        <f t="shared" si="2"/>
        <v/>
      </c>
      <c r="AD32" s="211" t="str">
        <f t="shared" si="2"/>
        <v/>
      </c>
      <c r="AE32" s="211" t="str">
        <f t="shared" si="2"/>
        <v/>
      </c>
      <c r="AF32" s="211" t="str">
        <f t="shared" si="2"/>
        <v/>
      </c>
      <c r="AG32" s="211" t="str">
        <f t="shared" si="2"/>
        <v/>
      </c>
      <c r="AH32" s="211" t="str">
        <f t="shared" si="2"/>
        <v/>
      </c>
      <c r="AI32" s="211" t="str">
        <f t="shared" si="2"/>
        <v/>
      </c>
      <c r="AJ32" s="211" t="str">
        <f t="shared" si="2"/>
        <v/>
      </c>
      <c r="AK32" s="211" t="str">
        <f t="shared" si="2"/>
        <v/>
      </c>
      <c r="AL32" s="211" t="str">
        <f t="shared" si="2"/>
        <v/>
      </c>
      <c r="AM32" s="211" t="str">
        <f t="shared" si="2"/>
        <v/>
      </c>
      <c r="AN32" s="211" t="str">
        <f t="shared" si="2"/>
        <v/>
      </c>
      <c r="AO32" s="211" t="str">
        <f t="shared" si="2"/>
        <v/>
      </c>
      <c r="AP32" s="211" t="str">
        <f t="shared" si="2"/>
        <v/>
      </c>
      <c r="AQ32" s="211" t="str">
        <f t="shared" si="2"/>
        <v/>
      </c>
      <c r="AR32" s="211" t="str">
        <f t="shared" si="2"/>
        <v/>
      </c>
      <c r="AS32" s="211" t="str">
        <f t="shared" si="2"/>
        <v/>
      </c>
      <c r="AT32" s="211" t="str">
        <f t="shared" si="2"/>
        <v/>
      </c>
      <c r="AU32" s="211" t="str">
        <f t="shared" si="2"/>
        <v/>
      </c>
      <c r="AV32" s="212" t="str">
        <f t="shared" si="2"/>
        <v/>
      </c>
    </row>
    <row r="33" spans="1:48" ht="70" customHeight="1">
      <c r="A33" s="554" t="s">
        <v>3</v>
      </c>
      <c r="B33" s="552">
        <f>'1. Samlet budgetoversigt'!E48-(SUM('2. Specifikationer'!D36:AV36))</f>
        <v>0</v>
      </c>
      <c r="C33" s="170" t="s">
        <v>162</v>
      </c>
      <c r="D33" s="410"/>
      <c r="E33" s="200"/>
      <c r="F33" s="200"/>
      <c r="G33" s="200"/>
      <c r="H33" s="200"/>
      <c r="I33" s="200"/>
      <c r="J33" s="200"/>
      <c r="K33" s="200"/>
      <c r="L33" s="200"/>
      <c r="M33" s="200"/>
      <c r="N33" s="200"/>
      <c r="O33" s="200"/>
      <c r="P33" s="200"/>
      <c r="Q33" s="200"/>
      <c r="R33" s="200"/>
      <c r="S33" s="200"/>
      <c r="T33" s="200"/>
      <c r="U33" s="200"/>
      <c r="V33" s="200"/>
      <c r="W33" s="200"/>
      <c r="X33" s="200"/>
      <c r="Y33" s="200"/>
      <c r="Z33" s="205"/>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206"/>
    </row>
    <row r="34" spans="1:48" ht="15.75" customHeight="1">
      <c r="A34" s="554"/>
      <c r="B34" s="558"/>
      <c r="C34" s="165" t="s">
        <v>163</v>
      </c>
      <c r="D34" s="171"/>
      <c r="E34" s="171"/>
      <c r="F34" s="171"/>
      <c r="G34" s="171"/>
      <c r="H34" s="171"/>
      <c r="I34" s="171"/>
      <c r="J34" s="171"/>
      <c r="K34" s="171"/>
      <c r="L34" s="171"/>
      <c r="M34" s="171"/>
      <c r="N34" s="171"/>
      <c r="O34" s="171"/>
      <c r="P34" s="171"/>
      <c r="Q34" s="171"/>
      <c r="R34" s="171"/>
      <c r="S34" s="171"/>
      <c r="T34" s="171"/>
      <c r="U34" s="171"/>
      <c r="V34" s="171"/>
      <c r="W34" s="171"/>
      <c r="X34" s="171"/>
      <c r="Y34" s="171"/>
      <c r="Z34" s="205"/>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206"/>
    </row>
    <row r="35" spans="1:48" ht="15.75" customHeight="1">
      <c r="A35" s="554"/>
      <c r="B35" s="558"/>
      <c r="C35" s="165" t="s">
        <v>9</v>
      </c>
      <c r="D35" s="171"/>
      <c r="E35" s="171"/>
      <c r="F35" s="171"/>
      <c r="G35" s="171"/>
      <c r="H35" s="171"/>
      <c r="I35" s="171"/>
      <c r="J35" s="171"/>
      <c r="K35" s="171"/>
      <c r="L35" s="171"/>
      <c r="M35" s="171"/>
      <c r="N35" s="171"/>
      <c r="O35" s="171"/>
      <c r="P35" s="171"/>
      <c r="Q35" s="171"/>
      <c r="R35" s="171"/>
      <c r="S35" s="171"/>
      <c r="T35" s="171"/>
      <c r="U35" s="171"/>
      <c r="V35" s="171"/>
      <c r="W35" s="171"/>
      <c r="X35" s="171"/>
      <c r="Y35" s="171"/>
      <c r="Z35" s="205"/>
      <c r="AA35" s="173"/>
      <c r="AB35" s="173"/>
      <c r="AC35" s="173"/>
      <c r="AD35" s="173"/>
      <c r="AE35" s="173"/>
      <c r="AF35" s="173"/>
      <c r="AG35" s="173"/>
      <c r="AH35" s="173"/>
      <c r="AI35" s="173"/>
      <c r="AJ35" s="173"/>
      <c r="AK35" s="173"/>
      <c r="AL35" s="173"/>
      <c r="AM35" s="173"/>
      <c r="AN35" s="173"/>
      <c r="AO35" s="173"/>
      <c r="AP35" s="173"/>
      <c r="AQ35" s="173"/>
      <c r="AR35" s="173"/>
      <c r="AS35" s="173"/>
      <c r="AT35" s="173"/>
      <c r="AU35" s="173"/>
      <c r="AV35" s="206"/>
    </row>
    <row r="36" spans="1:48" ht="15.75" customHeight="1" thickBot="1">
      <c r="A36" s="554"/>
      <c r="B36" s="553"/>
      <c r="C36" s="168" t="s">
        <v>164</v>
      </c>
      <c r="D36" s="194" t="str">
        <f>IF('1. Samlet budgetoversigt'!F44="Ja (anbefales)",58000,IF(D34*D35=0,"",(D34*D35)))</f>
        <v/>
      </c>
      <c r="E36" s="194" t="str">
        <f t="shared" ref="E36:AV36" si="3">IF(E34*E35=0,"",(E34*E35))</f>
        <v/>
      </c>
      <c r="F36" s="194" t="str">
        <f t="shared" si="3"/>
        <v/>
      </c>
      <c r="G36" s="194" t="str">
        <f t="shared" si="3"/>
        <v/>
      </c>
      <c r="H36" s="194" t="str">
        <f t="shared" si="3"/>
        <v/>
      </c>
      <c r="I36" s="194" t="str">
        <f t="shared" si="3"/>
        <v/>
      </c>
      <c r="J36" s="194" t="str">
        <f t="shared" si="3"/>
        <v/>
      </c>
      <c r="K36" s="194" t="str">
        <f t="shared" si="3"/>
        <v/>
      </c>
      <c r="L36" s="194" t="str">
        <f t="shared" si="3"/>
        <v/>
      </c>
      <c r="M36" s="194" t="str">
        <f t="shared" si="3"/>
        <v/>
      </c>
      <c r="N36" s="194" t="str">
        <f t="shared" si="3"/>
        <v/>
      </c>
      <c r="O36" s="194" t="str">
        <f t="shared" si="3"/>
        <v/>
      </c>
      <c r="P36" s="194" t="str">
        <f t="shared" si="3"/>
        <v/>
      </c>
      <c r="Q36" s="194" t="str">
        <f t="shared" si="3"/>
        <v/>
      </c>
      <c r="R36" s="194" t="str">
        <f t="shared" si="3"/>
        <v/>
      </c>
      <c r="S36" s="194" t="str">
        <f t="shared" si="3"/>
        <v/>
      </c>
      <c r="T36" s="194" t="str">
        <f t="shared" si="3"/>
        <v/>
      </c>
      <c r="U36" s="194" t="str">
        <f t="shared" si="3"/>
        <v/>
      </c>
      <c r="V36" s="194" t="str">
        <f t="shared" si="3"/>
        <v/>
      </c>
      <c r="W36" s="194" t="str">
        <f t="shared" si="3"/>
        <v/>
      </c>
      <c r="X36" s="194" t="str">
        <f t="shared" si="3"/>
        <v/>
      </c>
      <c r="Y36" s="194" t="str">
        <f t="shared" si="3"/>
        <v/>
      </c>
      <c r="Z36" s="210" t="str">
        <f t="shared" si="3"/>
        <v/>
      </c>
      <c r="AA36" s="211" t="str">
        <f t="shared" si="3"/>
        <v/>
      </c>
      <c r="AB36" s="211" t="str">
        <f t="shared" si="3"/>
        <v/>
      </c>
      <c r="AC36" s="211" t="str">
        <f t="shared" si="3"/>
        <v/>
      </c>
      <c r="AD36" s="211" t="str">
        <f t="shared" si="3"/>
        <v/>
      </c>
      <c r="AE36" s="211" t="str">
        <f t="shared" si="3"/>
        <v/>
      </c>
      <c r="AF36" s="211" t="str">
        <f t="shared" si="3"/>
        <v/>
      </c>
      <c r="AG36" s="211" t="str">
        <f t="shared" si="3"/>
        <v/>
      </c>
      <c r="AH36" s="211" t="str">
        <f t="shared" si="3"/>
        <v/>
      </c>
      <c r="AI36" s="211" t="str">
        <f t="shared" si="3"/>
        <v/>
      </c>
      <c r="AJ36" s="211" t="str">
        <f t="shared" si="3"/>
        <v/>
      </c>
      <c r="AK36" s="211" t="str">
        <f t="shared" si="3"/>
        <v/>
      </c>
      <c r="AL36" s="211" t="str">
        <f t="shared" si="3"/>
        <v/>
      </c>
      <c r="AM36" s="211" t="str">
        <f t="shared" si="3"/>
        <v/>
      </c>
      <c r="AN36" s="211" t="str">
        <f t="shared" si="3"/>
        <v/>
      </c>
      <c r="AO36" s="211" t="str">
        <f t="shared" si="3"/>
        <v/>
      </c>
      <c r="AP36" s="211" t="str">
        <f t="shared" si="3"/>
        <v/>
      </c>
      <c r="AQ36" s="211" t="str">
        <f t="shared" si="3"/>
        <v/>
      </c>
      <c r="AR36" s="211" t="str">
        <f t="shared" si="3"/>
        <v/>
      </c>
      <c r="AS36" s="211" t="str">
        <f t="shared" si="3"/>
        <v/>
      </c>
      <c r="AT36" s="211" t="str">
        <f t="shared" si="3"/>
        <v/>
      </c>
      <c r="AU36" s="211" t="str">
        <f t="shared" si="3"/>
        <v/>
      </c>
      <c r="AV36" s="212" t="str">
        <f t="shared" si="3"/>
        <v/>
      </c>
    </row>
    <row r="37" spans="1:48" ht="70" customHeight="1" thickBot="1">
      <c r="A37" s="548" t="s">
        <v>69</v>
      </c>
      <c r="B37" s="549">
        <f>'1. Samlet budgetoversigt'!E49-(SUM('2. Specifikationer'!D38:AV38))</f>
        <v>0</v>
      </c>
      <c r="C37" s="167" t="s">
        <v>162</v>
      </c>
      <c r="D37" s="199"/>
      <c r="E37" s="199"/>
      <c r="F37" s="199"/>
      <c r="G37" s="199"/>
      <c r="H37" s="199"/>
      <c r="I37" s="199"/>
      <c r="J37" s="199"/>
      <c r="K37" s="199"/>
      <c r="L37" s="199"/>
      <c r="M37" s="199"/>
      <c r="N37" s="199"/>
      <c r="O37" s="199"/>
      <c r="P37" s="199"/>
      <c r="Q37" s="199"/>
      <c r="R37" s="199"/>
      <c r="S37" s="199"/>
      <c r="T37" s="199"/>
      <c r="U37" s="199"/>
      <c r="V37" s="199"/>
      <c r="W37" s="199"/>
      <c r="X37" s="199"/>
      <c r="Y37" s="199"/>
      <c r="Z37" s="205"/>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206"/>
    </row>
    <row r="38" spans="1:48" ht="15.75" customHeight="1" thickBot="1">
      <c r="A38" s="548"/>
      <c r="B38" s="549"/>
      <c r="C38" s="166" t="s">
        <v>164</v>
      </c>
      <c r="D38" s="196"/>
      <c r="E38" s="196"/>
      <c r="F38" s="196"/>
      <c r="G38" s="196"/>
      <c r="H38" s="196"/>
      <c r="I38" s="196"/>
      <c r="J38" s="196"/>
      <c r="K38" s="196"/>
      <c r="L38" s="196"/>
      <c r="M38" s="196"/>
      <c r="N38" s="196"/>
      <c r="O38" s="196"/>
      <c r="P38" s="196"/>
      <c r="Q38" s="196"/>
      <c r="R38" s="196"/>
      <c r="S38" s="196"/>
      <c r="T38" s="196"/>
      <c r="U38" s="196"/>
      <c r="V38" s="196"/>
      <c r="W38" s="196"/>
      <c r="X38" s="196"/>
      <c r="Y38" s="196"/>
      <c r="Z38" s="205"/>
      <c r="AA38" s="173"/>
      <c r="AB38" s="173"/>
      <c r="AC38" s="173"/>
      <c r="AD38" s="173"/>
      <c r="AE38" s="173"/>
      <c r="AF38" s="173"/>
      <c r="AG38" s="173"/>
      <c r="AH38" s="173"/>
      <c r="AI38" s="173"/>
      <c r="AJ38" s="173"/>
      <c r="AK38" s="173"/>
      <c r="AL38" s="173"/>
      <c r="AM38" s="173"/>
      <c r="AN38" s="173"/>
      <c r="AO38" s="173"/>
      <c r="AP38" s="173"/>
      <c r="AQ38" s="173"/>
      <c r="AR38" s="173"/>
      <c r="AS38" s="173"/>
      <c r="AT38" s="173"/>
      <c r="AU38" s="173"/>
      <c r="AV38" s="206"/>
    </row>
    <row r="39" spans="1:48" ht="70" customHeight="1" thickBot="1">
      <c r="A39" s="548" t="s">
        <v>34</v>
      </c>
      <c r="B39" s="549">
        <f>'1. Samlet budgetoversigt'!E50-(SUM('2. Specifikationer'!D40:AV40))</f>
        <v>0</v>
      </c>
      <c r="C39" s="167" t="s">
        <v>162</v>
      </c>
      <c r="D39" s="199"/>
      <c r="E39" s="199"/>
      <c r="F39" s="199"/>
      <c r="G39" s="199"/>
      <c r="H39" s="199"/>
      <c r="I39" s="199"/>
      <c r="J39" s="199"/>
      <c r="K39" s="199"/>
      <c r="L39" s="199"/>
      <c r="M39" s="199"/>
      <c r="N39" s="199"/>
      <c r="O39" s="199"/>
      <c r="P39" s="199"/>
      <c r="Q39" s="199"/>
      <c r="R39" s="199"/>
      <c r="S39" s="199"/>
      <c r="T39" s="199"/>
      <c r="U39" s="199"/>
      <c r="V39" s="199"/>
      <c r="W39" s="199"/>
      <c r="X39" s="199"/>
      <c r="Y39" s="199"/>
      <c r="Z39" s="205"/>
      <c r="AA39" s="173"/>
      <c r="AB39" s="173"/>
      <c r="AC39" s="173"/>
      <c r="AD39" s="173"/>
      <c r="AE39" s="173"/>
      <c r="AF39" s="173"/>
      <c r="AG39" s="173"/>
      <c r="AH39" s="173"/>
      <c r="AI39" s="173"/>
      <c r="AJ39" s="173"/>
      <c r="AK39" s="173"/>
      <c r="AL39" s="173"/>
      <c r="AM39" s="173"/>
      <c r="AN39" s="173"/>
      <c r="AO39" s="173"/>
      <c r="AP39" s="173"/>
      <c r="AQ39" s="173"/>
      <c r="AR39" s="173"/>
      <c r="AS39" s="173"/>
      <c r="AT39" s="173"/>
      <c r="AU39" s="173"/>
      <c r="AV39" s="206"/>
    </row>
    <row r="40" spans="1:48" ht="15.75" customHeight="1" thickBot="1">
      <c r="A40" s="548"/>
      <c r="B40" s="549"/>
      <c r="C40" s="168" t="s">
        <v>164</v>
      </c>
      <c r="D40" s="196"/>
      <c r="E40" s="196"/>
      <c r="F40" s="196"/>
      <c r="G40" s="196"/>
      <c r="H40" s="196"/>
      <c r="I40" s="196"/>
      <c r="J40" s="196"/>
      <c r="K40" s="196"/>
      <c r="L40" s="196"/>
      <c r="M40" s="196"/>
      <c r="N40" s="196"/>
      <c r="O40" s="196"/>
      <c r="P40" s="196"/>
      <c r="Q40" s="196"/>
      <c r="R40" s="196"/>
      <c r="S40" s="196"/>
      <c r="T40" s="196"/>
      <c r="U40" s="196"/>
      <c r="V40" s="196"/>
      <c r="W40" s="196"/>
      <c r="X40" s="196"/>
      <c r="Y40" s="196"/>
      <c r="Z40" s="205"/>
      <c r="AA40" s="173"/>
      <c r="AB40" s="173"/>
      <c r="AC40" s="173"/>
      <c r="AD40" s="173"/>
      <c r="AE40" s="173"/>
      <c r="AF40" s="173"/>
      <c r="AG40" s="173"/>
      <c r="AH40" s="173"/>
      <c r="AI40" s="173"/>
      <c r="AJ40" s="173"/>
      <c r="AK40" s="173"/>
      <c r="AL40" s="173"/>
      <c r="AM40" s="173"/>
      <c r="AN40" s="173"/>
      <c r="AO40" s="173"/>
      <c r="AP40" s="173"/>
      <c r="AQ40" s="173"/>
      <c r="AR40" s="173"/>
      <c r="AS40" s="173"/>
      <c r="AT40" s="173"/>
      <c r="AU40" s="173"/>
      <c r="AV40" s="206"/>
    </row>
    <row r="41" spans="1:48" ht="50.15" customHeight="1">
      <c r="A41" s="550" t="s">
        <v>188</v>
      </c>
      <c r="B41" s="552">
        <f>'1. Samlet budgetoversigt'!E51-(SUM('2. Specifikationer'!D42:AV42))</f>
        <v>0</v>
      </c>
      <c r="C41" s="167" t="s">
        <v>238</v>
      </c>
      <c r="D41" s="411"/>
      <c r="E41" s="411"/>
      <c r="F41" s="411"/>
      <c r="G41" s="411"/>
      <c r="H41" s="411"/>
      <c r="I41" s="411"/>
      <c r="J41" s="411"/>
      <c r="K41" s="411"/>
      <c r="L41" s="411"/>
      <c r="M41" s="411"/>
      <c r="N41" s="411"/>
      <c r="O41" s="411"/>
      <c r="P41" s="411"/>
      <c r="Q41" s="411"/>
      <c r="R41" s="411"/>
      <c r="S41" s="411"/>
      <c r="T41" s="411"/>
      <c r="U41" s="411"/>
      <c r="V41" s="411"/>
      <c r="W41" s="411"/>
      <c r="X41" s="411"/>
      <c r="Y41" s="411"/>
      <c r="Z41" s="412"/>
      <c r="AA41" s="413"/>
      <c r="AB41" s="413"/>
      <c r="AC41" s="413"/>
      <c r="AD41" s="413"/>
      <c r="AE41" s="413"/>
      <c r="AF41" s="413"/>
      <c r="AG41" s="413"/>
      <c r="AH41" s="413"/>
      <c r="AI41" s="413"/>
      <c r="AJ41" s="413"/>
      <c r="AK41" s="413"/>
      <c r="AL41" s="413"/>
      <c r="AM41" s="413"/>
      <c r="AN41" s="413"/>
      <c r="AO41" s="413"/>
      <c r="AP41" s="413"/>
      <c r="AQ41" s="413"/>
      <c r="AR41" s="413"/>
      <c r="AS41" s="413"/>
      <c r="AT41" s="413"/>
      <c r="AU41" s="413"/>
      <c r="AV41" s="414"/>
    </row>
    <row r="42" spans="1:48" ht="15.75" customHeight="1" thickBot="1">
      <c r="A42" s="551"/>
      <c r="B42" s="553"/>
      <c r="C42" s="283" t="s">
        <v>188</v>
      </c>
      <c r="D42" s="415"/>
      <c r="E42" s="282"/>
      <c r="F42" s="282"/>
      <c r="G42" s="282"/>
      <c r="H42" s="282"/>
      <c r="I42" s="282"/>
      <c r="J42" s="282"/>
      <c r="K42" s="282"/>
      <c r="L42" s="282"/>
      <c r="M42" s="282"/>
      <c r="N42" s="282"/>
      <c r="O42" s="282"/>
      <c r="P42" s="282"/>
      <c r="Q42" s="282"/>
      <c r="R42" s="282"/>
      <c r="S42" s="282"/>
      <c r="T42" s="282"/>
      <c r="U42" s="282"/>
      <c r="V42" s="282"/>
      <c r="W42" s="282"/>
      <c r="X42" s="282"/>
      <c r="Y42" s="282"/>
      <c r="Z42" s="205"/>
      <c r="AA42" s="173"/>
      <c r="AB42" s="173"/>
      <c r="AC42" s="173"/>
      <c r="AD42" s="173"/>
      <c r="AE42" s="173"/>
      <c r="AF42" s="173"/>
      <c r="AG42" s="173"/>
      <c r="AH42" s="173"/>
      <c r="AI42" s="173"/>
      <c r="AJ42" s="173"/>
      <c r="AK42" s="173"/>
      <c r="AL42" s="173"/>
      <c r="AM42" s="173"/>
      <c r="AN42" s="173"/>
      <c r="AO42" s="173"/>
      <c r="AP42" s="173"/>
      <c r="AQ42" s="173"/>
      <c r="AR42" s="173"/>
      <c r="AS42" s="173"/>
      <c r="AT42" s="173"/>
      <c r="AU42" s="173"/>
      <c r="AV42" s="206"/>
    </row>
    <row r="43" spans="1:48" ht="70" customHeight="1">
      <c r="A43" s="550" t="s">
        <v>10</v>
      </c>
      <c r="B43" s="552">
        <f>'1. Samlet budgetoversigt'!E52-(SUM('2. Specifikationer'!D44:AV44))</f>
        <v>0</v>
      </c>
      <c r="C43" s="281" t="s">
        <v>162</v>
      </c>
      <c r="D43" s="411"/>
      <c r="E43" s="411"/>
      <c r="F43" s="411"/>
      <c r="G43" s="411"/>
      <c r="H43" s="411"/>
      <c r="I43" s="411"/>
      <c r="J43" s="411"/>
      <c r="K43" s="411"/>
      <c r="L43" s="411"/>
      <c r="M43" s="411"/>
      <c r="N43" s="411"/>
      <c r="O43" s="411"/>
      <c r="P43" s="411"/>
      <c r="Q43" s="411"/>
      <c r="R43" s="411"/>
      <c r="S43" s="411"/>
      <c r="T43" s="411"/>
      <c r="U43" s="411"/>
      <c r="V43" s="411"/>
      <c r="W43" s="411"/>
      <c r="X43" s="411"/>
      <c r="Y43" s="411"/>
      <c r="Z43" s="412"/>
      <c r="AA43" s="413"/>
      <c r="AB43" s="413"/>
      <c r="AC43" s="413"/>
      <c r="AD43" s="413"/>
      <c r="AE43" s="413"/>
      <c r="AF43" s="413"/>
      <c r="AG43" s="413"/>
      <c r="AH43" s="413"/>
      <c r="AI43" s="413"/>
      <c r="AJ43" s="413"/>
      <c r="AK43" s="413"/>
      <c r="AL43" s="413"/>
      <c r="AM43" s="413"/>
      <c r="AN43" s="413"/>
      <c r="AO43" s="413"/>
      <c r="AP43" s="413"/>
      <c r="AQ43" s="413"/>
      <c r="AR43" s="413"/>
      <c r="AS43" s="413"/>
      <c r="AT43" s="413"/>
      <c r="AU43" s="413"/>
      <c r="AV43" s="414"/>
    </row>
    <row r="44" spans="1:48" ht="15.75" customHeight="1" thickBot="1">
      <c r="A44" s="551"/>
      <c r="B44" s="553"/>
      <c r="C44" s="166" t="s">
        <v>164</v>
      </c>
      <c r="D44" s="284"/>
      <c r="E44" s="284"/>
      <c r="F44" s="284"/>
      <c r="G44" s="284"/>
      <c r="H44" s="284"/>
      <c r="I44" s="284"/>
      <c r="J44" s="284"/>
      <c r="K44" s="284"/>
      <c r="L44" s="284"/>
      <c r="M44" s="284"/>
      <c r="N44" s="284"/>
      <c r="O44" s="284"/>
      <c r="P44" s="284"/>
      <c r="Q44" s="284"/>
      <c r="R44" s="284"/>
      <c r="S44" s="284"/>
      <c r="T44" s="284"/>
      <c r="U44" s="284"/>
      <c r="V44" s="284"/>
      <c r="W44" s="284"/>
      <c r="X44" s="284"/>
      <c r="Y44" s="284"/>
      <c r="Z44" s="205"/>
      <c r="AA44" s="173"/>
      <c r="AB44" s="173"/>
      <c r="AC44" s="173"/>
      <c r="AD44" s="173"/>
      <c r="AE44" s="173"/>
      <c r="AF44" s="173"/>
      <c r="AG44" s="173"/>
      <c r="AH44" s="173"/>
      <c r="AI44" s="173"/>
      <c r="AJ44" s="173"/>
      <c r="AK44" s="173"/>
      <c r="AL44" s="173"/>
      <c r="AM44" s="173"/>
      <c r="AN44" s="173"/>
      <c r="AO44" s="173"/>
      <c r="AP44" s="173"/>
      <c r="AQ44" s="173"/>
      <c r="AR44" s="173"/>
      <c r="AS44" s="173"/>
      <c r="AT44" s="173"/>
      <c r="AU44" s="173"/>
      <c r="AV44" s="206"/>
    </row>
    <row r="45" spans="1:48" ht="70" customHeight="1" thickBot="1">
      <c r="A45" s="548" t="s">
        <v>68</v>
      </c>
      <c r="B45" s="549">
        <f>'1. Samlet budgetoversigt'!E53-(SUM('2. Specifikationer'!D46:AV46))</f>
        <v>0</v>
      </c>
      <c r="C45" s="170" t="s">
        <v>162</v>
      </c>
      <c r="D45" s="199"/>
      <c r="E45" s="199"/>
      <c r="F45" s="199"/>
      <c r="G45" s="199"/>
      <c r="H45" s="199"/>
      <c r="I45" s="199"/>
      <c r="J45" s="199"/>
      <c r="K45" s="199"/>
      <c r="L45" s="199"/>
      <c r="M45" s="199"/>
      <c r="N45" s="199"/>
      <c r="O45" s="199"/>
      <c r="P45" s="199"/>
      <c r="Q45" s="199"/>
      <c r="R45" s="199"/>
      <c r="S45" s="199"/>
      <c r="T45" s="199"/>
      <c r="U45" s="199"/>
      <c r="V45" s="199"/>
      <c r="W45" s="199"/>
      <c r="X45" s="199"/>
      <c r="Y45" s="199"/>
      <c r="Z45" s="205"/>
      <c r="AA45" s="173"/>
      <c r="AB45" s="173"/>
      <c r="AC45" s="173"/>
      <c r="AD45" s="173"/>
      <c r="AE45" s="173"/>
      <c r="AF45" s="173"/>
      <c r="AG45" s="173"/>
      <c r="AH45" s="173"/>
      <c r="AI45" s="173"/>
      <c r="AJ45" s="173"/>
      <c r="AK45" s="173"/>
      <c r="AL45" s="173"/>
      <c r="AM45" s="173"/>
      <c r="AN45" s="173"/>
      <c r="AO45" s="173"/>
      <c r="AP45" s="173"/>
      <c r="AQ45" s="173"/>
      <c r="AR45" s="173"/>
      <c r="AS45" s="173"/>
      <c r="AT45" s="173"/>
      <c r="AU45" s="173"/>
      <c r="AV45" s="206"/>
    </row>
    <row r="46" spans="1:48" ht="15.75" customHeight="1" thickBot="1">
      <c r="A46" s="548"/>
      <c r="B46" s="549"/>
      <c r="C46" s="166" t="s">
        <v>164</v>
      </c>
      <c r="D46" s="197"/>
      <c r="E46" s="196"/>
      <c r="F46" s="196"/>
      <c r="G46" s="196"/>
      <c r="H46" s="196"/>
      <c r="I46" s="196"/>
      <c r="J46" s="196"/>
      <c r="K46" s="196"/>
      <c r="L46" s="196"/>
      <c r="M46" s="196"/>
      <c r="N46" s="196"/>
      <c r="O46" s="196"/>
      <c r="P46" s="196"/>
      <c r="Q46" s="196"/>
      <c r="R46" s="196"/>
      <c r="S46" s="196"/>
      <c r="T46" s="196"/>
      <c r="U46" s="196"/>
      <c r="V46" s="196"/>
      <c r="W46" s="196"/>
      <c r="X46" s="196"/>
      <c r="Y46" s="196"/>
      <c r="Z46" s="207"/>
      <c r="AA46" s="208"/>
      <c r="AB46" s="208"/>
      <c r="AC46" s="208"/>
      <c r="AD46" s="208"/>
      <c r="AE46" s="208"/>
      <c r="AF46" s="208"/>
      <c r="AG46" s="208"/>
      <c r="AH46" s="208"/>
      <c r="AI46" s="208"/>
      <c r="AJ46" s="208"/>
      <c r="AK46" s="208"/>
      <c r="AL46" s="208"/>
      <c r="AM46" s="208"/>
      <c r="AN46" s="208"/>
      <c r="AO46" s="208"/>
      <c r="AP46" s="208"/>
      <c r="AQ46" s="208"/>
      <c r="AR46" s="208"/>
      <c r="AS46" s="208"/>
      <c r="AT46" s="208"/>
      <c r="AU46" s="208"/>
      <c r="AV46" s="209"/>
    </row>
    <row r="47" spans="1:48" ht="14.5" thickBot="1"/>
    <row r="48" spans="1:48" ht="18.5" thickTop="1">
      <c r="A48" s="285" t="s">
        <v>24</v>
      </c>
      <c r="B48" s="286" t="str">
        <f>IF('1. Samlet budgetoversigt'!B64="","",'1. Samlet budgetoversigt'!B64)</f>
        <v/>
      </c>
      <c r="C48" s="285" t="s">
        <v>37</v>
      </c>
      <c r="D48" s="257">
        <f>IF(D55="Ekstern evaluator understøtter projektets effekstyring. Der bidrages med efterkvalificering, vejledning i effektstyring samt outcomemåling (anbefales af sekretariatet)",1,0)</f>
        <v>0</v>
      </c>
      <c r="E48" s="176"/>
    </row>
    <row r="49" spans="1:48">
      <c r="A49" s="176"/>
      <c r="B49" s="176"/>
      <c r="C49" s="176"/>
      <c r="D49" s="176"/>
      <c r="E49" s="176"/>
    </row>
    <row r="50" spans="1:48" ht="14.5" thickBot="1">
      <c r="A50" s="176"/>
      <c r="B50" s="183" t="s">
        <v>200</v>
      </c>
      <c r="C50" s="179" t="s">
        <v>161</v>
      </c>
      <c r="D50" s="183" t="s">
        <v>165</v>
      </c>
      <c r="E50" s="183" t="s">
        <v>166</v>
      </c>
      <c r="F50" s="183" t="s">
        <v>167</v>
      </c>
      <c r="G50" s="183" t="s">
        <v>168</v>
      </c>
      <c r="H50" s="183" t="s">
        <v>169</v>
      </c>
      <c r="I50" s="183" t="s">
        <v>170</v>
      </c>
      <c r="J50" s="183" t="s">
        <v>171</v>
      </c>
      <c r="K50" s="183" t="s">
        <v>172</v>
      </c>
      <c r="L50" s="183" t="s">
        <v>173</v>
      </c>
      <c r="M50" s="183" t="s">
        <v>174</v>
      </c>
      <c r="N50" s="183" t="s">
        <v>175</v>
      </c>
      <c r="O50" s="183" t="s">
        <v>176</v>
      </c>
      <c r="P50" s="183" t="s">
        <v>177</v>
      </c>
      <c r="Q50" s="183" t="s">
        <v>178</v>
      </c>
      <c r="R50" s="183" t="s">
        <v>179</v>
      </c>
      <c r="S50" s="183" t="s">
        <v>180</v>
      </c>
      <c r="T50" s="183" t="s">
        <v>181</v>
      </c>
      <c r="U50" s="183" t="s">
        <v>182</v>
      </c>
      <c r="V50" s="183" t="s">
        <v>183</v>
      </c>
      <c r="W50" s="183" t="s">
        <v>184</v>
      </c>
      <c r="X50" s="183" t="s">
        <v>185</v>
      </c>
      <c r="Y50" s="183" t="s">
        <v>186</v>
      </c>
      <c r="Z50" s="201" t="s">
        <v>199</v>
      </c>
    </row>
    <row r="51" spans="1:48" ht="70" customHeight="1">
      <c r="A51" s="550" t="s">
        <v>67</v>
      </c>
      <c r="B51" s="555" t="str">
        <f>_xlfn.CONCAT('1. Samlet budgetoversigt'!F69-(SUM('2. Specifikationer'!D53:AV53))," timer")</f>
        <v>0 timer</v>
      </c>
      <c r="C51" s="181" t="s">
        <v>162</v>
      </c>
      <c r="D51" s="199"/>
      <c r="E51" s="199"/>
      <c r="F51" s="199"/>
      <c r="G51" s="199"/>
      <c r="H51" s="199"/>
      <c r="I51" s="199"/>
      <c r="J51" s="199"/>
      <c r="K51" s="199"/>
      <c r="L51" s="199"/>
      <c r="M51" s="199"/>
      <c r="N51" s="199"/>
      <c r="O51" s="199"/>
      <c r="P51" s="199"/>
      <c r="Q51" s="199"/>
      <c r="R51" s="199"/>
      <c r="S51" s="199"/>
      <c r="T51" s="199"/>
      <c r="U51" s="199"/>
      <c r="V51" s="199"/>
      <c r="W51" s="199"/>
      <c r="X51" s="199"/>
      <c r="Y51" s="199"/>
      <c r="Z51" s="202"/>
      <c r="AA51" s="203"/>
      <c r="AB51" s="203"/>
      <c r="AC51" s="203"/>
      <c r="AD51" s="203"/>
      <c r="AE51" s="203"/>
      <c r="AF51" s="203"/>
      <c r="AG51" s="203"/>
      <c r="AH51" s="203"/>
      <c r="AI51" s="203"/>
      <c r="AJ51" s="203"/>
      <c r="AK51" s="203"/>
      <c r="AL51" s="203"/>
      <c r="AM51" s="203"/>
      <c r="AN51" s="203"/>
      <c r="AO51" s="203"/>
      <c r="AP51" s="203"/>
      <c r="AQ51" s="203"/>
      <c r="AR51" s="203"/>
      <c r="AS51" s="203"/>
      <c r="AT51" s="203"/>
      <c r="AU51" s="203"/>
      <c r="AV51" s="204"/>
    </row>
    <row r="52" spans="1:48" ht="15.75" customHeight="1">
      <c r="A52" s="554"/>
      <c r="B52" s="556"/>
      <c r="C52" s="165" t="s">
        <v>163</v>
      </c>
      <c r="D52" s="171"/>
      <c r="E52" s="171"/>
      <c r="F52" s="171"/>
      <c r="G52" s="171"/>
      <c r="H52" s="171"/>
      <c r="I52" s="171"/>
      <c r="J52" s="171"/>
      <c r="K52" s="171"/>
      <c r="L52" s="171"/>
      <c r="M52" s="171"/>
      <c r="N52" s="171"/>
      <c r="O52" s="171"/>
      <c r="P52" s="171"/>
      <c r="Q52" s="171"/>
      <c r="R52" s="171"/>
      <c r="S52" s="171"/>
      <c r="T52" s="171"/>
      <c r="U52" s="171"/>
      <c r="V52" s="171"/>
      <c r="W52" s="171"/>
      <c r="X52" s="171"/>
      <c r="Y52" s="171"/>
      <c r="Z52" s="205"/>
      <c r="AA52" s="173"/>
      <c r="AB52" s="173"/>
      <c r="AC52" s="173"/>
      <c r="AD52" s="173"/>
      <c r="AE52" s="173"/>
      <c r="AF52" s="173"/>
      <c r="AG52" s="173"/>
      <c r="AH52" s="173"/>
      <c r="AI52" s="173"/>
      <c r="AJ52" s="173"/>
      <c r="AK52" s="173"/>
      <c r="AL52" s="173"/>
      <c r="AM52" s="173"/>
      <c r="AN52" s="173"/>
      <c r="AO52" s="173"/>
      <c r="AP52" s="173"/>
      <c r="AQ52" s="173"/>
      <c r="AR52" s="173"/>
      <c r="AS52" s="173"/>
      <c r="AT52" s="173"/>
      <c r="AU52" s="173"/>
      <c r="AV52" s="206"/>
    </row>
    <row r="53" spans="1:48" ht="15.75" customHeight="1" thickBot="1">
      <c r="A53" s="554"/>
      <c r="B53" s="557"/>
      <c r="C53" s="165" t="s">
        <v>9</v>
      </c>
      <c r="D53" s="171"/>
      <c r="E53" s="171"/>
      <c r="F53" s="171"/>
      <c r="G53" s="171"/>
      <c r="H53" s="171"/>
      <c r="I53" s="171"/>
      <c r="J53" s="171"/>
      <c r="K53" s="171"/>
      <c r="L53" s="171"/>
      <c r="M53" s="171"/>
      <c r="N53" s="171"/>
      <c r="O53" s="171"/>
      <c r="P53" s="171"/>
      <c r="Q53" s="171"/>
      <c r="R53" s="171"/>
      <c r="S53" s="171"/>
      <c r="T53" s="171"/>
      <c r="U53" s="171"/>
      <c r="V53" s="171"/>
      <c r="W53" s="171"/>
      <c r="X53" s="171"/>
      <c r="Y53" s="171"/>
      <c r="Z53" s="205"/>
      <c r="AA53" s="173"/>
      <c r="AB53" s="173"/>
      <c r="AC53" s="173"/>
      <c r="AD53" s="173"/>
      <c r="AE53" s="173"/>
      <c r="AF53" s="173"/>
      <c r="AG53" s="173"/>
      <c r="AH53" s="173"/>
      <c r="AI53" s="173"/>
      <c r="AJ53" s="173"/>
      <c r="AK53" s="173"/>
      <c r="AL53" s="173"/>
      <c r="AM53" s="173"/>
      <c r="AN53" s="173"/>
      <c r="AO53" s="173"/>
      <c r="AP53" s="173"/>
      <c r="AQ53" s="173"/>
      <c r="AR53" s="173"/>
      <c r="AS53" s="173"/>
      <c r="AT53" s="173"/>
      <c r="AU53" s="173"/>
      <c r="AV53" s="206"/>
    </row>
    <row r="54" spans="1:48" ht="15.75" customHeight="1" thickBot="1">
      <c r="A54" s="551"/>
      <c r="B54" s="214">
        <f>'1. Samlet budgetoversigt'!E69-(SUM('2. Specifikationer'!D54:AV54))</f>
        <v>0</v>
      </c>
      <c r="C54" s="166" t="s">
        <v>164</v>
      </c>
      <c r="D54" s="195" t="str">
        <f>IF(D52*D53=0,"",(D52*D53))</f>
        <v/>
      </c>
      <c r="E54" s="195" t="str">
        <f t="shared" ref="E54:AV54" si="4">IF(E52*E53=0,"",(E52*E53))</f>
        <v/>
      </c>
      <c r="F54" s="195" t="str">
        <f t="shared" si="4"/>
        <v/>
      </c>
      <c r="G54" s="195" t="str">
        <f t="shared" si="4"/>
        <v/>
      </c>
      <c r="H54" s="195" t="str">
        <f t="shared" si="4"/>
        <v/>
      </c>
      <c r="I54" s="195" t="str">
        <f t="shared" si="4"/>
        <v/>
      </c>
      <c r="J54" s="195" t="str">
        <f t="shared" si="4"/>
        <v/>
      </c>
      <c r="K54" s="195" t="str">
        <f t="shared" si="4"/>
        <v/>
      </c>
      <c r="L54" s="195" t="str">
        <f t="shared" si="4"/>
        <v/>
      </c>
      <c r="M54" s="195" t="str">
        <f t="shared" si="4"/>
        <v/>
      </c>
      <c r="N54" s="195" t="str">
        <f t="shared" si="4"/>
        <v/>
      </c>
      <c r="O54" s="195" t="str">
        <f t="shared" si="4"/>
        <v/>
      </c>
      <c r="P54" s="195" t="str">
        <f t="shared" si="4"/>
        <v/>
      </c>
      <c r="Q54" s="195" t="str">
        <f t="shared" si="4"/>
        <v/>
      </c>
      <c r="R54" s="195" t="str">
        <f t="shared" si="4"/>
        <v/>
      </c>
      <c r="S54" s="195" t="str">
        <f t="shared" si="4"/>
        <v/>
      </c>
      <c r="T54" s="195" t="str">
        <f t="shared" si="4"/>
        <v/>
      </c>
      <c r="U54" s="195" t="str">
        <f t="shared" si="4"/>
        <v/>
      </c>
      <c r="V54" s="195" t="str">
        <f t="shared" si="4"/>
        <v/>
      </c>
      <c r="W54" s="195" t="str">
        <f t="shared" si="4"/>
        <v/>
      </c>
      <c r="X54" s="195" t="str">
        <f t="shared" si="4"/>
        <v/>
      </c>
      <c r="Y54" s="195" t="str">
        <f t="shared" si="4"/>
        <v/>
      </c>
      <c r="Z54" s="210" t="str">
        <f t="shared" si="4"/>
        <v/>
      </c>
      <c r="AA54" s="211" t="str">
        <f t="shared" si="4"/>
        <v/>
      </c>
      <c r="AB54" s="211" t="str">
        <f t="shared" si="4"/>
        <v/>
      </c>
      <c r="AC54" s="211" t="str">
        <f t="shared" si="4"/>
        <v/>
      </c>
      <c r="AD54" s="211" t="str">
        <f t="shared" si="4"/>
        <v/>
      </c>
      <c r="AE54" s="211" t="str">
        <f t="shared" si="4"/>
        <v/>
      </c>
      <c r="AF54" s="211" t="str">
        <f t="shared" si="4"/>
        <v/>
      </c>
      <c r="AG54" s="211" t="str">
        <f t="shared" si="4"/>
        <v/>
      </c>
      <c r="AH54" s="211" t="str">
        <f t="shared" si="4"/>
        <v/>
      </c>
      <c r="AI54" s="211" t="str">
        <f t="shared" si="4"/>
        <v/>
      </c>
      <c r="AJ54" s="211" t="str">
        <f t="shared" si="4"/>
        <v/>
      </c>
      <c r="AK54" s="211" t="str">
        <f t="shared" si="4"/>
        <v/>
      </c>
      <c r="AL54" s="211" t="str">
        <f t="shared" si="4"/>
        <v/>
      </c>
      <c r="AM54" s="211" t="str">
        <f t="shared" si="4"/>
        <v/>
      </c>
      <c r="AN54" s="211" t="str">
        <f t="shared" si="4"/>
        <v/>
      </c>
      <c r="AO54" s="211" t="str">
        <f t="shared" si="4"/>
        <v/>
      </c>
      <c r="AP54" s="211" t="str">
        <f t="shared" si="4"/>
        <v/>
      </c>
      <c r="AQ54" s="211" t="str">
        <f t="shared" si="4"/>
        <v/>
      </c>
      <c r="AR54" s="211" t="str">
        <f t="shared" si="4"/>
        <v/>
      </c>
      <c r="AS54" s="211" t="str">
        <f t="shared" si="4"/>
        <v/>
      </c>
      <c r="AT54" s="211" t="str">
        <f t="shared" si="4"/>
        <v/>
      </c>
      <c r="AU54" s="211" t="str">
        <f t="shared" si="4"/>
        <v/>
      </c>
      <c r="AV54" s="212" t="str">
        <f t="shared" si="4"/>
        <v/>
      </c>
    </row>
    <row r="55" spans="1:48" ht="70" customHeight="1">
      <c r="A55" s="554" t="s">
        <v>3</v>
      </c>
      <c r="B55" s="552">
        <f>'1. Samlet budgetoversigt'!E70-(SUM('2. Specifikationer'!D58:AV58))</f>
        <v>0</v>
      </c>
      <c r="C55" s="170" t="s">
        <v>162</v>
      </c>
      <c r="D55" s="410"/>
      <c r="E55" s="200"/>
      <c r="F55" s="200"/>
      <c r="G55" s="200"/>
      <c r="H55" s="200"/>
      <c r="I55" s="200"/>
      <c r="J55" s="200"/>
      <c r="K55" s="200"/>
      <c r="L55" s="200"/>
      <c r="M55" s="200"/>
      <c r="N55" s="200"/>
      <c r="O55" s="200"/>
      <c r="P55" s="200"/>
      <c r="Q55" s="200"/>
      <c r="R55" s="200"/>
      <c r="S55" s="200"/>
      <c r="T55" s="200"/>
      <c r="U55" s="200"/>
      <c r="V55" s="200"/>
      <c r="W55" s="200"/>
      <c r="X55" s="200"/>
      <c r="Y55" s="200"/>
      <c r="Z55" s="205"/>
      <c r="AA55" s="173"/>
      <c r="AB55" s="173"/>
      <c r="AC55" s="173"/>
      <c r="AD55" s="173"/>
      <c r="AE55" s="173"/>
      <c r="AF55" s="173"/>
      <c r="AG55" s="173"/>
      <c r="AH55" s="173"/>
      <c r="AI55" s="173"/>
      <c r="AJ55" s="173"/>
      <c r="AK55" s="173"/>
      <c r="AL55" s="173"/>
      <c r="AM55" s="173"/>
      <c r="AN55" s="173"/>
      <c r="AO55" s="173"/>
      <c r="AP55" s="173"/>
      <c r="AQ55" s="173"/>
      <c r="AR55" s="173"/>
      <c r="AS55" s="173"/>
      <c r="AT55" s="173"/>
      <c r="AU55" s="173"/>
      <c r="AV55" s="206"/>
    </row>
    <row r="56" spans="1:48" ht="15.75" customHeight="1">
      <c r="A56" s="554"/>
      <c r="B56" s="558"/>
      <c r="C56" s="165" t="s">
        <v>163</v>
      </c>
      <c r="D56" s="171"/>
      <c r="E56" s="171"/>
      <c r="F56" s="171"/>
      <c r="G56" s="171"/>
      <c r="H56" s="171"/>
      <c r="I56" s="171"/>
      <c r="J56" s="171"/>
      <c r="K56" s="171"/>
      <c r="L56" s="171"/>
      <c r="M56" s="171"/>
      <c r="N56" s="171"/>
      <c r="O56" s="171"/>
      <c r="P56" s="171"/>
      <c r="Q56" s="171"/>
      <c r="R56" s="171"/>
      <c r="S56" s="171"/>
      <c r="T56" s="171"/>
      <c r="U56" s="171"/>
      <c r="V56" s="171"/>
      <c r="W56" s="171"/>
      <c r="X56" s="171"/>
      <c r="Y56" s="171"/>
      <c r="Z56" s="205"/>
      <c r="AA56" s="173"/>
      <c r="AB56" s="173"/>
      <c r="AC56" s="173"/>
      <c r="AD56" s="173"/>
      <c r="AE56" s="173"/>
      <c r="AF56" s="173"/>
      <c r="AG56" s="173"/>
      <c r="AH56" s="173"/>
      <c r="AI56" s="173"/>
      <c r="AJ56" s="173"/>
      <c r="AK56" s="173"/>
      <c r="AL56" s="173"/>
      <c r="AM56" s="173"/>
      <c r="AN56" s="173"/>
      <c r="AO56" s="173"/>
      <c r="AP56" s="173"/>
      <c r="AQ56" s="173"/>
      <c r="AR56" s="173"/>
      <c r="AS56" s="173"/>
      <c r="AT56" s="173"/>
      <c r="AU56" s="173"/>
      <c r="AV56" s="206"/>
    </row>
    <row r="57" spans="1:48" ht="15.75" customHeight="1">
      <c r="A57" s="554"/>
      <c r="B57" s="558"/>
      <c r="C57" s="165" t="s">
        <v>9</v>
      </c>
      <c r="D57" s="171"/>
      <c r="E57" s="171"/>
      <c r="F57" s="171"/>
      <c r="G57" s="171"/>
      <c r="H57" s="171"/>
      <c r="I57" s="171"/>
      <c r="J57" s="171"/>
      <c r="K57" s="171"/>
      <c r="L57" s="171"/>
      <c r="M57" s="171"/>
      <c r="N57" s="171"/>
      <c r="O57" s="171"/>
      <c r="P57" s="171"/>
      <c r="Q57" s="171"/>
      <c r="R57" s="171"/>
      <c r="S57" s="171"/>
      <c r="T57" s="171"/>
      <c r="U57" s="171"/>
      <c r="V57" s="171"/>
      <c r="W57" s="171"/>
      <c r="X57" s="171"/>
      <c r="Y57" s="171"/>
      <c r="Z57" s="205"/>
      <c r="AA57" s="173"/>
      <c r="AB57" s="173"/>
      <c r="AC57" s="173"/>
      <c r="AD57" s="173"/>
      <c r="AE57" s="173"/>
      <c r="AF57" s="173"/>
      <c r="AG57" s="173"/>
      <c r="AH57" s="173"/>
      <c r="AI57" s="173"/>
      <c r="AJ57" s="173"/>
      <c r="AK57" s="173"/>
      <c r="AL57" s="173"/>
      <c r="AM57" s="173"/>
      <c r="AN57" s="173"/>
      <c r="AO57" s="173"/>
      <c r="AP57" s="173"/>
      <c r="AQ57" s="173"/>
      <c r="AR57" s="173"/>
      <c r="AS57" s="173"/>
      <c r="AT57" s="173"/>
      <c r="AU57" s="173"/>
      <c r="AV57" s="206"/>
    </row>
    <row r="58" spans="1:48" ht="15.75" customHeight="1" thickBot="1">
      <c r="A58" s="554"/>
      <c r="B58" s="553"/>
      <c r="C58" s="168" t="s">
        <v>164</v>
      </c>
      <c r="D58" s="194" t="str">
        <f>IF('1. Samlet budgetoversigt'!F66="Ja (anbefales)",58000,IF(D56*D57=0,"",(D56*D57)))</f>
        <v/>
      </c>
      <c r="E58" s="194" t="str">
        <f t="shared" ref="E58:AV58" si="5">IF(E56*E57=0,"",(E56*E57))</f>
        <v/>
      </c>
      <c r="F58" s="194" t="str">
        <f t="shared" si="5"/>
        <v/>
      </c>
      <c r="G58" s="194" t="str">
        <f t="shared" si="5"/>
        <v/>
      </c>
      <c r="H58" s="194" t="str">
        <f t="shared" si="5"/>
        <v/>
      </c>
      <c r="I58" s="194" t="str">
        <f t="shared" si="5"/>
        <v/>
      </c>
      <c r="J58" s="194" t="str">
        <f t="shared" si="5"/>
        <v/>
      </c>
      <c r="K58" s="194" t="str">
        <f t="shared" si="5"/>
        <v/>
      </c>
      <c r="L58" s="194" t="str">
        <f t="shared" si="5"/>
        <v/>
      </c>
      <c r="M58" s="194" t="str">
        <f t="shared" si="5"/>
        <v/>
      </c>
      <c r="N58" s="194" t="str">
        <f t="shared" si="5"/>
        <v/>
      </c>
      <c r="O58" s="194" t="str">
        <f t="shared" si="5"/>
        <v/>
      </c>
      <c r="P58" s="194" t="str">
        <f t="shared" si="5"/>
        <v/>
      </c>
      <c r="Q58" s="194" t="str">
        <f t="shared" si="5"/>
        <v/>
      </c>
      <c r="R58" s="194" t="str">
        <f t="shared" si="5"/>
        <v/>
      </c>
      <c r="S58" s="194" t="str">
        <f t="shared" si="5"/>
        <v/>
      </c>
      <c r="T58" s="194" t="str">
        <f t="shared" si="5"/>
        <v/>
      </c>
      <c r="U58" s="194" t="str">
        <f t="shared" si="5"/>
        <v/>
      </c>
      <c r="V58" s="194" t="str">
        <f t="shared" si="5"/>
        <v/>
      </c>
      <c r="W58" s="194" t="str">
        <f t="shared" si="5"/>
        <v/>
      </c>
      <c r="X58" s="194" t="str">
        <f t="shared" si="5"/>
        <v/>
      </c>
      <c r="Y58" s="194" t="str">
        <f t="shared" si="5"/>
        <v/>
      </c>
      <c r="Z58" s="210" t="str">
        <f t="shared" si="5"/>
        <v/>
      </c>
      <c r="AA58" s="211" t="str">
        <f t="shared" si="5"/>
        <v/>
      </c>
      <c r="AB58" s="211" t="str">
        <f t="shared" si="5"/>
        <v/>
      </c>
      <c r="AC58" s="211" t="str">
        <f t="shared" si="5"/>
        <v/>
      </c>
      <c r="AD58" s="211" t="str">
        <f t="shared" si="5"/>
        <v/>
      </c>
      <c r="AE58" s="211" t="str">
        <f t="shared" si="5"/>
        <v/>
      </c>
      <c r="AF58" s="211" t="str">
        <f t="shared" si="5"/>
        <v/>
      </c>
      <c r="AG58" s="211" t="str">
        <f t="shared" si="5"/>
        <v/>
      </c>
      <c r="AH58" s="211" t="str">
        <f t="shared" si="5"/>
        <v/>
      </c>
      <c r="AI58" s="211" t="str">
        <f t="shared" si="5"/>
        <v/>
      </c>
      <c r="AJ58" s="211" t="str">
        <f t="shared" si="5"/>
        <v/>
      </c>
      <c r="AK58" s="211" t="str">
        <f t="shared" si="5"/>
        <v/>
      </c>
      <c r="AL58" s="211" t="str">
        <f t="shared" si="5"/>
        <v/>
      </c>
      <c r="AM58" s="211" t="str">
        <f t="shared" si="5"/>
        <v/>
      </c>
      <c r="AN58" s="211" t="str">
        <f t="shared" si="5"/>
        <v/>
      </c>
      <c r="AO58" s="211" t="str">
        <f t="shared" si="5"/>
        <v/>
      </c>
      <c r="AP58" s="211" t="str">
        <f t="shared" si="5"/>
        <v/>
      </c>
      <c r="AQ58" s="211" t="str">
        <f t="shared" si="5"/>
        <v/>
      </c>
      <c r="AR58" s="211" t="str">
        <f t="shared" si="5"/>
        <v/>
      </c>
      <c r="AS58" s="211" t="str">
        <f t="shared" si="5"/>
        <v/>
      </c>
      <c r="AT58" s="211" t="str">
        <f t="shared" si="5"/>
        <v/>
      </c>
      <c r="AU58" s="211" t="str">
        <f t="shared" si="5"/>
        <v/>
      </c>
      <c r="AV58" s="212" t="str">
        <f t="shared" si="5"/>
        <v/>
      </c>
    </row>
    <row r="59" spans="1:48" ht="70" customHeight="1" thickBot="1">
      <c r="A59" s="548" t="s">
        <v>69</v>
      </c>
      <c r="B59" s="549">
        <f>'1. Samlet budgetoversigt'!E71-(SUM('2. Specifikationer'!D60:AV60))</f>
        <v>0</v>
      </c>
      <c r="C59" s="167" t="s">
        <v>162</v>
      </c>
      <c r="D59" s="199"/>
      <c r="E59" s="199"/>
      <c r="F59" s="199"/>
      <c r="G59" s="199"/>
      <c r="H59" s="199"/>
      <c r="I59" s="199"/>
      <c r="J59" s="199"/>
      <c r="K59" s="199"/>
      <c r="L59" s="199"/>
      <c r="M59" s="199"/>
      <c r="N59" s="199"/>
      <c r="O59" s="199"/>
      <c r="P59" s="199"/>
      <c r="Q59" s="199"/>
      <c r="R59" s="199"/>
      <c r="S59" s="199"/>
      <c r="T59" s="199"/>
      <c r="U59" s="199"/>
      <c r="V59" s="199"/>
      <c r="W59" s="199"/>
      <c r="X59" s="199"/>
      <c r="Y59" s="199"/>
      <c r="Z59" s="205"/>
      <c r="AA59" s="173"/>
      <c r="AB59" s="173"/>
      <c r="AC59" s="173"/>
      <c r="AD59" s="173"/>
      <c r="AE59" s="173"/>
      <c r="AF59" s="173"/>
      <c r="AG59" s="173"/>
      <c r="AH59" s="173"/>
      <c r="AI59" s="173"/>
      <c r="AJ59" s="173"/>
      <c r="AK59" s="173"/>
      <c r="AL59" s="173"/>
      <c r="AM59" s="173"/>
      <c r="AN59" s="173"/>
      <c r="AO59" s="173"/>
      <c r="AP59" s="173"/>
      <c r="AQ59" s="173"/>
      <c r="AR59" s="173"/>
      <c r="AS59" s="173"/>
      <c r="AT59" s="173"/>
      <c r="AU59" s="173"/>
      <c r="AV59" s="206"/>
    </row>
    <row r="60" spans="1:48" ht="15.75" customHeight="1" thickBot="1">
      <c r="A60" s="548"/>
      <c r="B60" s="549"/>
      <c r="C60" s="166" t="s">
        <v>164</v>
      </c>
      <c r="D60" s="196"/>
      <c r="E60" s="196"/>
      <c r="F60" s="196"/>
      <c r="G60" s="196"/>
      <c r="H60" s="196"/>
      <c r="I60" s="196"/>
      <c r="J60" s="196"/>
      <c r="K60" s="196"/>
      <c r="L60" s="196"/>
      <c r="M60" s="196"/>
      <c r="N60" s="196"/>
      <c r="O60" s="196"/>
      <c r="P60" s="196"/>
      <c r="Q60" s="196"/>
      <c r="R60" s="196"/>
      <c r="S60" s="196"/>
      <c r="T60" s="196"/>
      <c r="U60" s="196"/>
      <c r="V60" s="196"/>
      <c r="W60" s="196"/>
      <c r="X60" s="196"/>
      <c r="Y60" s="196"/>
      <c r="Z60" s="205"/>
      <c r="AA60" s="173"/>
      <c r="AB60" s="173"/>
      <c r="AC60" s="173"/>
      <c r="AD60" s="173"/>
      <c r="AE60" s="173"/>
      <c r="AF60" s="173"/>
      <c r="AG60" s="173"/>
      <c r="AH60" s="173"/>
      <c r="AI60" s="173"/>
      <c r="AJ60" s="173"/>
      <c r="AK60" s="173"/>
      <c r="AL60" s="173"/>
      <c r="AM60" s="173"/>
      <c r="AN60" s="173"/>
      <c r="AO60" s="173"/>
      <c r="AP60" s="173"/>
      <c r="AQ60" s="173"/>
      <c r="AR60" s="173"/>
      <c r="AS60" s="173"/>
      <c r="AT60" s="173"/>
      <c r="AU60" s="173"/>
      <c r="AV60" s="206"/>
    </row>
    <row r="61" spans="1:48" ht="70" customHeight="1" thickBot="1">
      <c r="A61" s="548" t="s">
        <v>34</v>
      </c>
      <c r="B61" s="549">
        <f>'1. Samlet budgetoversigt'!E72-(SUM('2. Specifikationer'!D62:AV62))</f>
        <v>0</v>
      </c>
      <c r="C61" s="167" t="s">
        <v>162</v>
      </c>
      <c r="D61" s="199"/>
      <c r="E61" s="199"/>
      <c r="F61" s="199"/>
      <c r="G61" s="199"/>
      <c r="H61" s="199"/>
      <c r="I61" s="199"/>
      <c r="J61" s="199"/>
      <c r="K61" s="199"/>
      <c r="L61" s="199"/>
      <c r="M61" s="199"/>
      <c r="N61" s="199"/>
      <c r="O61" s="199"/>
      <c r="P61" s="199"/>
      <c r="Q61" s="199"/>
      <c r="R61" s="199"/>
      <c r="S61" s="199"/>
      <c r="T61" s="199"/>
      <c r="U61" s="199"/>
      <c r="V61" s="199"/>
      <c r="W61" s="199"/>
      <c r="X61" s="199"/>
      <c r="Y61" s="199"/>
      <c r="Z61" s="205"/>
      <c r="AA61" s="173"/>
      <c r="AB61" s="173"/>
      <c r="AC61" s="173"/>
      <c r="AD61" s="173"/>
      <c r="AE61" s="173"/>
      <c r="AF61" s="173"/>
      <c r="AG61" s="173"/>
      <c r="AH61" s="173"/>
      <c r="AI61" s="173"/>
      <c r="AJ61" s="173"/>
      <c r="AK61" s="173"/>
      <c r="AL61" s="173"/>
      <c r="AM61" s="173"/>
      <c r="AN61" s="173"/>
      <c r="AO61" s="173"/>
      <c r="AP61" s="173"/>
      <c r="AQ61" s="173"/>
      <c r="AR61" s="173"/>
      <c r="AS61" s="173"/>
      <c r="AT61" s="173"/>
      <c r="AU61" s="173"/>
      <c r="AV61" s="206"/>
    </row>
    <row r="62" spans="1:48" ht="15.75" customHeight="1" thickBot="1">
      <c r="A62" s="548"/>
      <c r="B62" s="549"/>
      <c r="C62" s="168" t="s">
        <v>164</v>
      </c>
      <c r="D62" s="196"/>
      <c r="E62" s="196"/>
      <c r="F62" s="196"/>
      <c r="G62" s="196"/>
      <c r="H62" s="196"/>
      <c r="I62" s="196"/>
      <c r="J62" s="196"/>
      <c r="K62" s="196"/>
      <c r="L62" s="196"/>
      <c r="M62" s="196"/>
      <c r="N62" s="196"/>
      <c r="O62" s="196"/>
      <c r="P62" s="196"/>
      <c r="Q62" s="196"/>
      <c r="R62" s="196"/>
      <c r="S62" s="196"/>
      <c r="T62" s="196"/>
      <c r="U62" s="196"/>
      <c r="V62" s="196"/>
      <c r="W62" s="196"/>
      <c r="X62" s="196"/>
      <c r="Y62" s="196"/>
      <c r="Z62" s="205"/>
      <c r="AA62" s="173"/>
      <c r="AB62" s="173"/>
      <c r="AC62" s="173"/>
      <c r="AD62" s="173"/>
      <c r="AE62" s="173"/>
      <c r="AF62" s="173"/>
      <c r="AG62" s="173"/>
      <c r="AH62" s="173"/>
      <c r="AI62" s="173"/>
      <c r="AJ62" s="173"/>
      <c r="AK62" s="173"/>
      <c r="AL62" s="173"/>
      <c r="AM62" s="173"/>
      <c r="AN62" s="173"/>
      <c r="AO62" s="173"/>
      <c r="AP62" s="173"/>
      <c r="AQ62" s="173"/>
      <c r="AR62" s="173"/>
      <c r="AS62" s="173"/>
      <c r="AT62" s="173"/>
      <c r="AU62" s="173"/>
      <c r="AV62" s="206"/>
    </row>
    <row r="63" spans="1:48" ht="50.15" customHeight="1">
      <c r="A63" s="550" t="s">
        <v>188</v>
      </c>
      <c r="B63" s="552">
        <f>'1. Samlet budgetoversigt'!E73-(SUM('2. Specifikationer'!D64:AV64))</f>
        <v>0</v>
      </c>
      <c r="C63" s="167" t="s">
        <v>238</v>
      </c>
      <c r="D63" s="411"/>
      <c r="E63" s="411"/>
      <c r="F63" s="411"/>
      <c r="G63" s="411"/>
      <c r="H63" s="411"/>
      <c r="I63" s="411"/>
      <c r="J63" s="411"/>
      <c r="K63" s="411"/>
      <c r="L63" s="411"/>
      <c r="M63" s="411"/>
      <c r="N63" s="411"/>
      <c r="O63" s="411"/>
      <c r="P63" s="411"/>
      <c r="Q63" s="411"/>
      <c r="R63" s="411"/>
      <c r="S63" s="411"/>
      <c r="T63" s="411"/>
      <c r="U63" s="411"/>
      <c r="V63" s="411"/>
      <c r="W63" s="411"/>
      <c r="X63" s="411"/>
      <c r="Y63" s="411"/>
      <c r="Z63" s="412"/>
      <c r="AA63" s="413"/>
      <c r="AB63" s="413"/>
      <c r="AC63" s="413"/>
      <c r="AD63" s="413"/>
      <c r="AE63" s="413"/>
      <c r="AF63" s="413"/>
      <c r="AG63" s="413"/>
      <c r="AH63" s="413"/>
      <c r="AI63" s="413"/>
      <c r="AJ63" s="413"/>
      <c r="AK63" s="413"/>
      <c r="AL63" s="413"/>
      <c r="AM63" s="413"/>
      <c r="AN63" s="413"/>
      <c r="AO63" s="413"/>
      <c r="AP63" s="413"/>
      <c r="AQ63" s="413"/>
      <c r="AR63" s="413"/>
      <c r="AS63" s="413"/>
      <c r="AT63" s="413"/>
      <c r="AU63" s="413"/>
      <c r="AV63" s="414"/>
    </row>
    <row r="64" spans="1:48" ht="15.75" customHeight="1" thickBot="1">
      <c r="A64" s="551"/>
      <c r="B64" s="553"/>
      <c r="C64" s="283" t="s">
        <v>188</v>
      </c>
      <c r="D64" s="282"/>
      <c r="E64" s="282"/>
      <c r="F64" s="282"/>
      <c r="G64" s="282"/>
      <c r="H64" s="282"/>
      <c r="I64" s="282"/>
      <c r="J64" s="282"/>
      <c r="K64" s="282"/>
      <c r="L64" s="282"/>
      <c r="M64" s="282"/>
      <c r="N64" s="282"/>
      <c r="O64" s="282"/>
      <c r="P64" s="282"/>
      <c r="Q64" s="282"/>
      <c r="R64" s="282"/>
      <c r="S64" s="282"/>
      <c r="T64" s="282"/>
      <c r="U64" s="282"/>
      <c r="V64" s="282"/>
      <c r="W64" s="282"/>
      <c r="X64" s="282"/>
      <c r="Y64" s="282"/>
      <c r="Z64" s="205"/>
      <c r="AA64" s="173"/>
      <c r="AB64" s="173"/>
      <c r="AC64" s="173"/>
      <c r="AD64" s="173"/>
      <c r="AE64" s="173"/>
      <c r="AF64" s="173"/>
      <c r="AG64" s="173"/>
      <c r="AH64" s="173"/>
      <c r="AI64" s="173"/>
      <c r="AJ64" s="173"/>
      <c r="AK64" s="173"/>
      <c r="AL64" s="173"/>
      <c r="AM64" s="173"/>
      <c r="AN64" s="173"/>
      <c r="AO64" s="173"/>
      <c r="AP64" s="173"/>
      <c r="AQ64" s="173"/>
      <c r="AR64" s="173"/>
      <c r="AS64" s="173"/>
      <c r="AT64" s="173"/>
      <c r="AU64" s="173"/>
      <c r="AV64" s="206"/>
    </row>
    <row r="65" spans="1:48" ht="70" customHeight="1">
      <c r="A65" s="550" t="s">
        <v>10</v>
      </c>
      <c r="B65" s="552">
        <f>'1. Samlet budgetoversigt'!E74-(SUM('2. Specifikationer'!D66:AV66))</f>
        <v>0</v>
      </c>
      <c r="C65" s="281" t="s">
        <v>162</v>
      </c>
      <c r="D65" s="411"/>
      <c r="E65" s="411"/>
      <c r="F65" s="411"/>
      <c r="G65" s="411"/>
      <c r="H65" s="411"/>
      <c r="I65" s="411"/>
      <c r="J65" s="411"/>
      <c r="K65" s="411"/>
      <c r="L65" s="411"/>
      <c r="M65" s="411"/>
      <c r="N65" s="411"/>
      <c r="O65" s="411"/>
      <c r="P65" s="411"/>
      <c r="Q65" s="411"/>
      <c r="R65" s="411"/>
      <c r="S65" s="411"/>
      <c r="T65" s="411"/>
      <c r="U65" s="411"/>
      <c r="V65" s="411"/>
      <c r="W65" s="411"/>
      <c r="X65" s="411"/>
      <c r="Y65" s="411"/>
      <c r="Z65" s="412"/>
      <c r="AA65" s="413"/>
      <c r="AB65" s="413"/>
      <c r="AC65" s="413"/>
      <c r="AD65" s="413"/>
      <c r="AE65" s="413"/>
      <c r="AF65" s="413"/>
      <c r="AG65" s="413"/>
      <c r="AH65" s="413"/>
      <c r="AI65" s="413"/>
      <c r="AJ65" s="413"/>
      <c r="AK65" s="413"/>
      <c r="AL65" s="413"/>
      <c r="AM65" s="413"/>
      <c r="AN65" s="413"/>
      <c r="AO65" s="413"/>
      <c r="AP65" s="413"/>
      <c r="AQ65" s="413"/>
      <c r="AR65" s="413"/>
      <c r="AS65" s="413"/>
      <c r="AT65" s="413"/>
      <c r="AU65" s="413"/>
      <c r="AV65" s="414"/>
    </row>
    <row r="66" spans="1:48" ht="15.75" customHeight="1" thickBot="1">
      <c r="A66" s="551"/>
      <c r="B66" s="553"/>
      <c r="C66" s="166" t="s">
        <v>164</v>
      </c>
      <c r="D66" s="284"/>
      <c r="E66" s="284"/>
      <c r="F66" s="284"/>
      <c r="G66" s="284"/>
      <c r="H66" s="284"/>
      <c r="I66" s="284"/>
      <c r="J66" s="284"/>
      <c r="K66" s="284"/>
      <c r="L66" s="284"/>
      <c r="M66" s="284"/>
      <c r="N66" s="284"/>
      <c r="O66" s="284"/>
      <c r="P66" s="284"/>
      <c r="Q66" s="284"/>
      <c r="R66" s="284"/>
      <c r="S66" s="284"/>
      <c r="T66" s="284"/>
      <c r="U66" s="284"/>
      <c r="V66" s="284"/>
      <c r="W66" s="284"/>
      <c r="X66" s="284"/>
      <c r="Y66" s="284"/>
      <c r="Z66" s="205"/>
      <c r="AA66" s="173"/>
      <c r="AB66" s="173"/>
      <c r="AC66" s="173"/>
      <c r="AD66" s="173"/>
      <c r="AE66" s="173"/>
      <c r="AF66" s="173"/>
      <c r="AG66" s="173"/>
      <c r="AH66" s="173"/>
      <c r="AI66" s="173"/>
      <c r="AJ66" s="173"/>
      <c r="AK66" s="173"/>
      <c r="AL66" s="173"/>
      <c r="AM66" s="173"/>
      <c r="AN66" s="173"/>
      <c r="AO66" s="173"/>
      <c r="AP66" s="173"/>
      <c r="AQ66" s="173"/>
      <c r="AR66" s="173"/>
      <c r="AS66" s="173"/>
      <c r="AT66" s="173"/>
      <c r="AU66" s="173"/>
      <c r="AV66" s="206"/>
    </row>
    <row r="67" spans="1:48" ht="70" customHeight="1" thickBot="1">
      <c r="A67" s="548" t="s">
        <v>68</v>
      </c>
      <c r="B67" s="549">
        <f>'1. Samlet budgetoversigt'!E75-(SUM('2. Specifikationer'!D68:AV68))</f>
        <v>0</v>
      </c>
      <c r="C67" s="170" t="s">
        <v>162</v>
      </c>
      <c r="D67" s="199"/>
      <c r="E67" s="199"/>
      <c r="F67" s="199"/>
      <c r="G67" s="199"/>
      <c r="H67" s="199"/>
      <c r="I67" s="199"/>
      <c r="J67" s="199"/>
      <c r="K67" s="199"/>
      <c r="L67" s="199"/>
      <c r="M67" s="199"/>
      <c r="N67" s="199"/>
      <c r="O67" s="199"/>
      <c r="P67" s="199"/>
      <c r="Q67" s="199"/>
      <c r="R67" s="199"/>
      <c r="S67" s="199"/>
      <c r="T67" s="199"/>
      <c r="U67" s="199"/>
      <c r="V67" s="199"/>
      <c r="W67" s="199"/>
      <c r="X67" s="199"/>
      <c r="Y67" s="199"/>
      <c r="Z67" s="205"/>
      <c r="AA67" s="173"/>
      <c r="AB67" s="173"/>
      <c r="AC67" s="173"/>
      <c r="AD67" s="173"/>
      <c r="AE67" s="173"/>
      <c r="AF67" s="173"/>
      <c r="AG67" s="173"/>
      <c r="AH67" s="173"/>
      <c r="AI67" s="173"/>
      <c r="AJ67" s="173"/>
      <c r="AK67" s="173"/>
      <c r="AL67" s="173"/>
      <c r="AM67" s="173"/>
      <c r="AN67" s="173"/>
      <c r="AO67" s="173"/>
      <c r="AP67" s="173"/>
      <c r="AQ67" s="173"/>
      <c r="AR67" s="173"/>
      <c r="AS67" s="173"/>
      <c r="AT67" s="173"/>
      <c r="AU67" s="173"/>
      <c r="AV67" s="206"/>
    </row>
    <row r="68" spans="1:48" ht="15.75" customHeight="1" thickBot="1">
      <c r="A68" s="548"/>
      <c r="B68" s="549"/>
      <c r="C68" s="166" t="s">
        <v>164</v>
      </c>
      <c r="D68" s="197"/>
      <c r="E68" s="196"/>
      <c r="F68" s="196"/>
      <c r="G68" s="196"/>
      <c r="H68" s="196"/>
      <c r="I68" s="196"/>
      <c r="J68" s="196"/>
      <c r="K68" s="196"/>
      <c r="L68" s="196"/>
      <c r="M68" s="196"/>
      <c r="N68" s="196"/>
      <c r="O68" s="196"/>
      <c r="P68" s="196"/>
      <c r="Q68" s="196"/>
      <c r="R68" s="196"/>
      <c r="S68" s="196"/>
      <c r="T68" s="196"/>
      <c r="U68" s="196"/>
      <c r="V68" s="196"/>
      <c r="W68" s="196"/>
      <c r="X68" s="196"/>
      <c r="Y68" s="196"/>
      <c r="Z68" s="207"/>
      <c r="AA68" s="208"/>
      <c r="AB68" s="208"/>
      <c r="AC68" s="208"/>
      <c r="AD68" s="208"/>
      <c r="AE68" s="208"/>
      <c r="AF68" s="208"/>
      <c r="AG68" s="208"/>
      <c r="AH68" s="208"/>
      <c r="AI68" s="208"/>
      <c r="AJ68" s="208"/>
      <c r="AK68" s="208"/>
      <c r="AL68" s="208"/>
      <c r="AM68" s="208"/>
      <c r="AN68" s="208"/>
      <c r="AO68" s="208"/>
      <c r="AP68" s="208"/>
      <c r="AQ68" s="208"/>
      <c r="AR68" s="208"/>
      <c r="AS68" s="208"/>
      <c r="AT68" s="208"/>
      <c r="AU68" s="208"/>
      <c r="AV68" s="209"/>
    </row>
    <row r="69" spans="1:48" ht="14.5" thickBot="1"/>
    <row r="70" spans="1:48" ht="18.5" thickTop="1">
      <c r="A70" s="285" t="s">
        <v>24</v>
      </c>
      <c r="B70" s="286" t="str">
        <f>IF('1. Samlet budgetoversigt'!B86="","",'1. Samlet budgetoversigt'!B86)</f>
        <v/>
      </c>
      <c r="C70" s="285" t="s">
        <v>38</v>
      </c>
      <c r="D70" s="257">
        <f>IF(D77="Ekstern evaluator understøtter projektets effekstyring. Der bidrages med efterkvalificering, vejledning i effektstyring samt outcomemåling (anbefales af sekretariatet)",1,0)</f>
        <v>0</v>
      </c>
      <c r="E70" s="176"/>
    </row>
    <row r="71" spans="1:48">
      <c r="A71" s="176"/>
      <c r="B71" s="176"/>
      <c r="C71" s="176"/>
      <c r="D71" s="176"/>
      <c r="E71" s="176"/>
    </row>
    <row r="72" spans="1:48" ht="14.5" thickBot="1">
      <c r="A72" s="176"/>
      <c r="B72" s="183" t="s">
        <v>200</v>
      </c>
      <c r="C72" s="179" t="s">
        <v>161</v>
      </c>
      <c r="D72" s="183" t="s">
        <v>165</v>
      </c>
      <c r="E72" s="183" t="s">
        <v>166</v>
      </c>
      <c r="F72" s="183" t="s">
        <v>167</v>
      </c>
      <c r="G72" s="183" t="s">
        <v>168</v>
      </c>
      <c r="H72" s="183" t="s">
        <v>169</v>
      </c>
      <c r="I72" s="183" t="s">
        <v>170</v>
      </c>
      <c r="J72" s="183" t="s">
        <v>171</v>
      </c>
      <c r="K72" s="183" t="s">
        <v>172</v>
      </c>
      <c r="L72" s="183" t="s">
        <v>173</v>
      </c>
      <c r="M72" s="183" t="s">
        <v>174</v>
      </c>
      <c r="N72" s="183" t="s">
        <v>175</v>
      </c>
      <c r="O72" s="183" t="s">
        <v>176</v>
      </c>
      <c r="P72" s="183" t="s">
        <v>177</v>
      </c>
      <c r="Q72" s="183" t="s">
        <v>178</v>
      </c>
      <c r="R72" s="183" t="s">
        <v>179</v>
      </c>
      <c r="S72" s="183" t="s">
        <v>180</v>
      </c>
      <c r="T72" s="183" t="s">
        <v>181</v>
      </c>
      <c r="U72" s="183" t="s">
        <v>182</v>
      </c>
      <c r="V72" s="183" t="s">
        <v>183</v>
      </c>
      <c r="W72" s="183" t="s">
        <v>184</v>
      </c>
      <c r="X72" s="183" t="s">
        <v>185</v>
      </c>
      <c r="Y72" s="183" t="s">
        <v>186</v>
      </c>
      <c r="Z72" s="201" t="s">
        <v>199</v>
      </c>
    </row>
    <row r="73" spans="1:48" ht="70" customHeight="1">
      <c r="A73" s="550" t="s">
        <v>67</v>
      </c>
      <c r="B73" s="555" t="str">
        <f>_xlfn.CONCAT('1. Samlet budgetoversigt'!F91-(SUM('2. Specifikationer'!D75:AV75))," timer")</f>
        <v>0 timer</v>
      </c>
      <c r="C73" s="181" t="s">
        <v>162</v>
      </c>
      <c r="D73" s="199"/>
      <c r="E73" s="199"/>
      <c r="F73" s="199"/>
      <c r="G73" s="199"/>
      <c r="H73" s="199"/>
      <c r="I73" s="199"/>
      <c r="J73" s="199"/>
      <c r="K73" s="199"/>
      <c r="L73" s="199"/>
      <c r="M73" s="199"/>
      <c r="N73" s="199"/>
      <c r="O73" s="199"/>
      <c r="P73" s="199"/>
      <c r="Q73" s="199"/>
      <c r="R73" s="199"/>
      <c r="S73" s="199"/>
      <c r="T73" s="199"/>
      <c r="U73" s="199"/>
      <c r="V73" s="199"/>
      <c r="W73" s="199"/>
      <c r="X73" s="199"/>
      <c r="Y73" s="199"/>
      <c r="Z73" s="202"/>
      <c r="AA73" s="203"/>
      <c r="AB73" s="203"/>
      <c r="AC73" s="203"/>
      <c r="AD73" s="203"/>
      <c r="AE73" s="203"/>
      <c r="AF73" s="203"/>
      <c r="AG73" s="203"/>
      <c r="AH73" s="203"/>
      <c r="AI73" s="203"/>
      <c r="AJ73" s="203"/>
      <c r="AK73" s="203"/>
      <c r="AL73" s="203"/>
      <c r="AM73" s="203"/>
      <c r="AN73" s="203"/>
      <c r="AO73" s="203"/>
      <c r="AP73" s="203"/>
      <c r="AQ73" s="203"/>
      <c r="AR73" s="203"/>
      <c r="AS73" s="203"/>
      <c r="AT73" s="203"/>
      <c r="AU73" s="203"/>
      <c r="AV73" s="204"/>
    </row>
    <row r="74" spans="1:48" ht="15.75" customHeight="1">
      <c r="A74" s="554"/>
      <c r="B74" s="556"/>
      <c r="C74" s="165" t="s">
        <v>163</v>
      </c>
      <c r="D74" s="171"/>
      <c r="E74" s="171"/>
      <c r="F74" s="171"/>
      <c r="G74" s="171"/>
      <c r="H74" s="171"/>
      <c r="I74" s="171"/>
      <c r="J74" s="171"/>
      <c r="K74" s="171"/>
      <c r="L74" s="171"/>
      <c r="M74" s="171"/>
      <c r="N74" s="171"/>
      <c r="O74" s="171"/>
      <c r="P74" s="171"/>
      <c r="Q74" s="171"/>
      <c r="R74" s="171"/>
      <c r="S74" s="171"/>
      <c r="T74" s="171"/>
      <c r="U74" s="171"/>
      <c r="V74" s="171"/>
      <c r="W74" s="171"/>
      <c r="X74" s="171"/>
      <c r="Y74" s="171"/>
      <c r="Z74" s="205"/>
      <c r="AA74" s="173"/>
      <c r="AB74" s="173"/>
      <c r="AC74" s="173"/>
      <c r="AD74" s="173"/>
      <c r="AE74" s="173"/>
      <c r="AF74" s="173"/>
      <c r="AG74" s="173"/>
      <c r="AH74" s="173"/>
      <c r="AI74" s="173"/>
      <c r="AJ74" s="173"/>
      <c r="AK74" s="173"/>
      <c r="AL74" s="173"/>
      <c r="AM74" s="173"/>
      <c r="AN74" s="173"/>
      <c r="AO74" s="173"/>
      <c r="AP74" s="173"/>
      <c r="AQ74" s="173"/>
      <c r="AR74" s="173"/>
      <c r="AS74" s="173"/>
      <c r="AT74" s="173"/>
      <c r="AU74" s="173"/>
      <c r="AV74" s="206"/>
    </row>
    <row r="75" spans="1:48" ht="15.75" customHeight="1" thickBot="1">
      <c r="A75" s="554"/>
      <c r="B75" s="557"/>
      <c r="C75" s="165" t="s">
        <v>9</v>
      </c>
      <c r="D75" s="171"/>
      <c r="E75" s="171"/>
      <c r="F75" s="171"/>
      <c r="G75" s="171"/>
      <c r="H75" s="171"/>
      <c r="I75" s="171"/>
      <c r="J75" s="171"/>
      <c r="K75" s="171"/>
      <c r="L75" s="171"/>
      <c r="M75" s="171"/>
      <c r="N75" s="171"/>
      <c r="O75" s="171"/>
      <c r="P75" s="171"/>
      <c r="Q75" s="171"/>
      <c r="R75" s="171"/>
      <c r="S75" s="171"/>
      <c r="T75" s="171"/>
      <c r="U75" s="171"/>
      <c r="V75" s="171"/>
      <c r="W75" s="171"/>
      <c r="X75" s="171"/>
      <c r="Y75" s="171"/>
      <c r="Z75" s="205"/>
      <c r="AA75" s="173"/>
      <c r="AB75" s="173"/>
      <c r="AC75" s="173"/>
      <c r="AD75" s="173"/>
      <c r="AE75" s="173"/>
      <c r="AF75" s="173"/>
      <c r="AG75" s="173"/>
      <c r="AH75" s="173"/>
      <c r="AI75" s="173"/>
      <c r="AJ75" s="173"/>
      <c r="AK75" s="173"/>
      <c r="AL75" s="173"/>
      <c r="AM75" s="173"/>
      <c r="AN75" s="173"/>
      <c r="AO75" s="173"/>
      <c r="AP75" s="173"/>
      <c r="AQ75" s="173"/>
      <c r="AR75" s="173"/>
      <c r="AS75" s="173"/>
      <c r="AT75" s="173"/>
      <c r="AU75" s="173"/>
      <c r="AV75" s="206"/>
    </row>
    <row r="76" spans="1:48" ht="15.75" customHeight="1" thickBot="1">
      <c r="A76" s="551"/>
      <c r="B76" s="214">
        <f>'1. Samlet budgetoversigt'!E91-(SUM('2. Specifikationer'!D76:AV76))</f>
        <v>0</v>
      </c>
      <c r="C76" s="166" t="s">
        <v>164</v>
      </c>
      <c r="D76" s="195" t="str">
        <f>IF(D74*D75=0,"",(D74*D75))</f>
        <v/>
      </c>
      <c r="E76" s="195" t="str">
        <f t="shared" ref="E76:AV76" si="6">IF(E74*E75=0,"",(E74*E75))</f>
        <v/>
      </c>
      <c r="F76" s="195" t="str">
        <f t="shared" si="6"/>
        <v/>
      </c>
      <c r="G76" s="195" t="str">
        <f t="shared" si="6"/>
        <v/>
      </c>
      <c r="H76" s="195" t="str">
        <f t="shared" si="6"/>
        <v/>
      </c>
      <c r="I76" s="195" t="str">
        <f t="shared" si="6"/>
        <v/>
      </c>
      <c r="J76" s="195" t="str">
        <f t="shared" si="6"/>
        <v/>
      </c>
      <c r="K76" s="195" t="str">
        <f t="shared" si="6"/>
        <v/>
      </c>
      <c r="L76" s="195" t="str">
        <f t="shared" si="6"/>
        <v/>
      </c>
      <c r="M76" s="195" t="str">
        <f t="shared" si="6"/>
        <v/>
      </c>
      <c r="N76" s="195" t="str">
        <f t="shared" si="6"/>
        <v/>
      </c>
      <c r="O76" s="195" t="str">
        <f t="shared" si="6"/>
        <v/>
      </c>
      <c r="P76" s="195" t="str">
        <f t="shared" si="6"/>
        <v/>
      </c>
      <c r="Q76" s="195" t="str">
        <f t="shared" si="6"/>
        <v/>
      </c>
      <c r="R76" s="195" t="str">
        <f t="shared" si="6"/>
        <v/>
      </c>
      <c r="S76" s="195" t="str">
        <f t="shared" si="6"/>
        <v/>
      </c>
      <c r="T76" s="195" t="str">
        <f t="shared" si="6"/>
        <v/>
      </c>
      <c r="U76" s="195" t="str">
        <f t="shared" si="6"/>
        <v/>
      </c>
      <c r="V76" s="195" t="str">
        <f t="shared" si="6"/>
        <v/>
      </c>
      <c r="W76" s="195" t="str">
        <f t="shared" si="6"/>
        <v/>
      </c>
      <c r="X76" s="195" t="str">
        <f t="shared" si="6"/>
        <v/>
      </c>
      <c r="Y76" s="195" t="str">
        <f t="shared" si="6"/>
        <v/>
      </c>
      <c r="Z76" s="210" t="str">
        <f t="shared" si="6"/>
        <v/>
      </c>
      <c r="AA76" s="211" t="str">
        <f t="shared" si="6"/>
        <v/>
      </c>
      <c r="AB76" s="211" t="str">
        <f t="shared" si="6"/>
        <v/>
      </c>
      <c r="AC76" s="211" t="str">
        <f t="shared" si="6"/>
        <v/>
      </c>
      <c r="AD76" s="211" t="str">
        <f t="shared" si="6"/>
        <v/>
      </c>
      <c r="AE76" s="211" t="str">
        <f t="shared" si="6"/>
        <v/>
      </c>
      <c r="AF76" s="211" t="str">
        <f t="shared" si="6"/>
        <v/>
      </c>
      <c r="AG76" s="211" t="str">
        <f t="shared" si="6"/>
        <v/>
      </c>
      <c r="AH76" s="211" t="str">
        <f t="shared" si="6"/>
        <v/>
      </c>
      <c r="AI76" s="211" t="str">
        <f t="shared" si="6"/>
        <v/>
      </c>
      <c r="AJ76" s="211" t="str">
        <f t="shared" si="6"/>
        <v/>
      </c>
      <c r="AK76" s="211" t="str">
        <f t="shared" si="6"/>
        <v/>
      </c>
      <c r="AL76" s="211" t="str">
        <f t="shared" si="6"/>
        <v/>
      </c>
      <c r="AM76" s="211" t="str">
        <f t="shared" si="6"/>
        <v/>
      </c>
      <c r="AN76" s="211" t="str">
        <f t="shared" si="6"/>
        <v/>
      </c>
      <c r="AO76" s="211" t="str">
        <f t="shared" si="6"/>
        <v/>
      </c>
      <c r="AP76" s="211" t="str">
        <f t="shared" si="6"/>
        <v/>
      </c>
      <c r="AQ76" s="211" t="str">
        <f t="shared" si="6"/>
        <v/>
      </c>
      <c r="AR76" s="211" t="str">
        <f t="shared" si="6"/>
        <v/>
      </c>
      <c r="AS76" s="211" t="str">
        <f t="shared" si="6"/>
        <v/>
      </c>
      <c r="AT76" s="211" t="str">
        <f t="shared" si="6"/>
        <v/>
      </c>
      <c r="AU76" s="211" t="str">
        <f t="shared" si="6"/>
        <v/>
      </c>
      <c r="AV76" s="212" t="str">
        <f t="shared" si="6"/>
        <v/>
      </c>
    </row>
    <row r="77" spans="1:48" ht="70" customHeight="1">
      <c r="A77" s="554" t="s">
        <v>3</v>
      </c>
      <c r="B77" s="552">
        <f>'1. Samlet budgetoversigt'!E92-(SUM('2. Specifikationer'!D80:AV80))</f>
        <v>0</v>
      </c>
      <c r="C77" s="170" t="s">
        <v>162</v>
      </c>
      <c r="D77" s="410"/>
      <c r="E77" s="200"/>
      <c r="F77" s="200"/>
      <c r="G77" s="200"/>
      <c r="H77" s="200"/>
      <c r="I77" s="200"/>
      <c r="J77" s="200"/>
      <c r="K77" s="200"/>
      <c r="L77" s="200"/>
      <c r="M77" s="200"/>
      <c r="N77" s="200"/>
      <c r="O77" s="200"/>
      <c r="P77" s="200"/>
      <c r="Q77" s="200"/>
      <c r="R77" s="200"/>
      <c r="S77" s="200"/>
      <c r="T77" s="200"/>
      <c r="U77" s="200"/>
      <c r="V77" s="200"/>
      <c r="W77" s="200"/>
      <c r="X77" s="200"/>
      <c r="Y77" s="200"/>
      <c r="Z77" s="205"/>
      <c r="AA77" s="173"/>
      <c r="AB77" s="173"/>
      <c r="AC77" s="173"/>
      <c r="AD77" s="173"/>
      <c r="AE77" s="173"/>
      <c r="AF77" s="173"/>
      <c r="AG77" s="173"/>
      <c r="AH77" s="173"/>
      <c r="AI77" s="173"/>
      <c r="AJ77" s="173"/>
      <c r="AK77" s="173"/>
      <c r="AL77" s="173"/>
      <c r="AM77" s="173"/>
      <c r="AN77" s="173"/>
      <c r="AO77" s="173"/>
      <c r="AP77" s="173"/>
      <c r="AQ77" s="173"/>
      <c r="AR77" s="173"/>
      <c r="AS77" s="173"/>
      <c r="AT77" s="173"/>
      <c r="AU77" s="173"/>
      <c r="AV77" s="206"/>
    </row>
    <row r="78" spans="1:48" ht="15.75" customHeight="1">
      <c r="A78" s="554"/>
      <c r="B78" s="558"/>
      <c r="C78" s="165" t="s">
        <v>163</v>
      </c>
      <c r="D78" s="171"/>
      <c r="E78" s="171"/>
      <c r="F78" s="171"/>
      <c r="G78" s="171"/>
      <c r="H78" s="171"/>
      <c r="I78" s="171"/>
      <c r="J78" s="171"/>
      <c r="K78" s="171"/>
      <c r="L78" s="171"/>
      <c r="M78" s="171"/>
      <c r="N78" s="171"/>
      <c r="O78" s="171"/>
      <c r="P78" s="171"/>
      <c r="Q78" s="171"/>
      <c r="R78" s="171"/>
      <c r="S78" s="171"/>
      <c r="T78" s="171"/>
      <c r="U78" s="171"/>
      <c r="V78" s="171"/>
      <c r="W78" s="171"/>
      <c r="X78" s="171"/>
      <c r="Y78" s="171"/>
      <c r="Z78" s="205"/>
      <c r="AA78" s="173"/>
      <c r="AB78" s="173"/>
      <c r="AC78" s="173"/>
      <c r="AD78" s="173"/>
      <c r="AE78" s="173"/>
      <c r="AF78" s="173"/>
      <c r="AG78" s="173"/>
      <c r="AH78" s="173"/>
      <c r="AI78" s="173"/>
      <c r="AJ78" s="173"/>
      <c r="AK78" s="173"/>
      <c r="AL78" s="173"/>
      <c r="AM78" s="173"/>
      <c r="AN78" s="173"/>
      <c r="AO78" s="173"/>
      <c r="AP78" s="173"/>
      <c r="AQ78" s="173"/>
      <c r="AR78" s="173"/>
      <c r="AS78" s="173"/>
      <c r="AT78" s="173"/>
      <c r="AU78" s="173"/>
      <c r="AV78" s="206"/>
    </row>
    <row r="79" spans="1:48" ht="15.75" customHeight="1">
      <c r="A79" s="554"/>
      <c r="B79" s="558"/>
      <c r="C79" s="165" t="s">
        <v>9</v>
      </c>
      <c r="D79" s="171"/>
      <c r="E79" s="171"/>
      <c r="F79" s="171"/>
      <c r="G79" s="171"/>
      <c r="H79" s="171"/>
      <c r="I79" s="171"/>
      <c r="J79" s="171"/>
      <c r="K79" s="171"/>
      <c r="L79" s="171"/>
      <c r="M79" s="171"/>
      <c r="N79" s="171"/>
      <c r="O79" s="171"/>
      <c r="P79" s="171"/>
      <c r="Q79" s="171"/>
      <c r="R79" s="171"/>
      <c r="S79" s="171"/>
      <c r="T79" s="171"/>
      <c r="U79" s="171"/>
      <c r="V79" s="171"/>
      <c r="W79" s="171"/>
      <c r="X79" s="171"/>
      <c r="Y79" s="171"/>
      <c r="Z79" s="205"/>
      <c r="AA79" s="173"/>
      <c r="AB79" s="173"/>
      <c r="AC79" s="173"/>
      <c r="AD79" s="173"/>
      <c r="AE79" s="173"/>
      <c r="AF79" s="173"/>
      <c r="AG79" s="173"/>
      <c r="AH79" s="173"/>
      <c r="AI79" s="173"/>
      <c r="AJ79" s="173"/>
      <c r="AK79" s="173"/>
      <c r="AL79" s="173"/>
      <c r="AM79" s="173"/>
      <c r="AN79" s="173"/>
      <c r="AO79" s="173"/>
      <c r="AP79" s="173"/>
      <c r="AQ79" s="173"/>
      <c r="AR79" s="173"/>
      <c r="AS79" s="173"/>
      <c r="AT79" s="173"/>
      <c r="AU79" s="173"/>
      <c r="AV79" s="206"/>
    </row>
    <row r="80" spans="1:48" ht="15.75" customHeight="1" thickBot="1">
      <c r="A80" s="554"/>
      <c r="B80" s="553"/>
      <c r="C80" s="168" t="s">
        <v>164</v>
      </c>
      <c r="D80" s="194" t="str">
        <f>IF('1. Samlet budgetoversigt'!F88="Ja (anbefales)",58000,IF(D78*D79=0,"",(D78*D79)))</f>
        <v/>
      </c>
      <c r="E80" s="194" t="str">
        <f t="shared" ref="E80:AV80" si="7">IF(E78*E79=0,"",(E78*E79))</f>
        <v/>
      </c>
      <c r="F80" s="194" t="str">
        <f t="shared" si="7"/>
        <v/>
      </c>
      <c r="G80" s="194" t="str">
        <f t="shared" si="7"/>
        <v/>
      </c>
      <c r="H80" s="194" t="str">
        <f t="shared" si="7"/>
        <v/>
      </c>
      <c r="I80" s="194" t="str">
        <f t="shared" si="7"/>
        <v/>
      </c>
      <c r="J80" s="194" t="str">
        <f t="shared" si="7"/>
        <v/>
      </c>
      <c r="K80" s="194" t="str">
        <f t="shared" si="7"/>
        <v/>
      </c>
      <c r="L80" s="194" t="str">
        <f t="shared" si="7"/>
        <v/>
      </c>
      <c r="M80" s="194" t="str">
        <f t="shared" si="7"/>
        <v/>
      </c>
      <c r="N80" s="194" t="str">
        <f t="shared" si="7"/>
        <v/>
      </c>
      <c r="O80" s="194" t="str">
        <f t="shared" si="7"/>
        <v/>
      </c>
      <c r="P80" s="194" t="str">
        <f t="shared" si="7"/>
        <v/>
      </c>
      <c r="Q80" s="194" t="str">
        <f t="shared" si="7"/>
        <v/>
      </c>
      <c r="R80" s="194" t="str">
        <f t="shared" si="7"/>
        <v/>
      </c>
      <c r="S80" s="194" t="str">
        <f t="shared" si="7"/>
        <v/>
      </c>
      <c r="T80" s="194" t="str">
        <f t="shared" si="7"/>
        <v/>
      </c>
      <c r="U80" s="194" t="str">
        <f t="shared" si="7"/>
        <v/>
      </c>
      <c r="V80" s="194" t="str">
        <f t="shared" si="7"/>
        <v/>
      </c>
      <c r="W80" s="194" t="str">
        <f t="shared" si="7"/>
        <v/>
      </c>
      <c r="X80" s="194" t="str">
        <f t="shared" si="7"/>
        <v/>
      </c>
      <c r="Y80" s="194" t="str">
        <f t="shared" si="7"/>
        <v/>
      </c>
      <c r="Z80" s="210" t="str">
        <f t="shared" si="7"/>
        <v/>
      </c>
      <c r="AA80" s="211" t="str">
        <f t="shared" si="7"/>
        <v/>
      </c>
      <c r="AB80" s="211" t="str">
        <f t="shared" si="7"/>
        <v/>
      </c>
      <c r="AC80" s="211" t="str">
        <f t="shared" si="7"/>
        <v/>
      </c>
      <c r="AD80" s="211" t="str">
        <f t="shared" si="7"/>
        <v/>
      </c>
      <c r="AE80" s="211" t="str">
        <f t="shared" si="7"/>
        <v/>
      </c>
      <c r="AF80" s="211" t="str">
        <f t="shared" si="7"/>
        <v/>
      </c>
      <c r="AG80" s="211" t="str">
        <f t="shared" si="7"/>
        <v/>
      </c>
      <c r="AH80" s="211" t="str">
        <f t="shared" si="7"/>
        <v/>
      </c>
      <c r="AI80" s="211" t="str">
        <f t="shared" si="7"/>
        <v/>
      </c>
      <c r="AJ80" s="211" t="str">
        <f t="shared" si="7"/>
        <v/>
      </c>
      <c r="AK80" s="211" t="str">
        <f t="shared" si="7"/>
        <v/>
      </c>
      <c r="AL80" s="211" t="str">
        <f t="shared" si="7"/>
        <v/>
      </c>
      <c r="AM80" s="211" t="str">
        <f t="shared" si="7"/>
        <v/>
      </c>
      <c r="AN80" s="211" t="str">
        <f t="shared" si="7"/>
        <v/>
      </c>
      <c r="AO80" s="211" t="str">
        <f t="shared" si="7"/>
        <v/>
      </c>
      <c r="AP80" s="211" t="str">
        <f t="shared" si="7"/>
        <v/>
      </c>
      <c r="AQ80" s="211" t="str">
        <f t="shared" si="7"/>
        <v/>
      </c>
      <c r="AR80" s="211" t="str">
        <f t="shared" si="7"/>
        <v/>
      </c>
      <c r="AS80" s="211" t="str">
        <f t="shared" si="7"/>
        <v/>
      </c>
      <c r="AT80" s="211" t="str">
        <f t="shared" si="7"/>
        <v/>
      </c>
      <c r="AU80" s="211" t="str">
        <f t="shared" si="7"/>
        <v/>
      </c>
      <c r="AV80" s="212" t="str">
        <f t="shared" si="7"/>
        <v/>
      </c>
    </row>
    <row r="81" spans="1:48" ht="70" customHeight="1" thickBot="1">
      <c r="A81" s="548" t="s">
        <v>69</v>
      </c>
      <c r="B81" s="549">
        <f>'1. Samlet budgetoversigt'!E93-(SUM('2. Specifikationer'!D82:AV82))</f>
        <v>0</v>
      </c>
      <c r="C81" s="167" t="s">
        <v>162</v>
      </c>
      <c r="D81" s="199"/>
      <c r="E81" s="199"/>
      <c r="F81" s="199"/>
      <c r="G81" s="199"/>
      <c r="H81" s="199"/>
      <c r="I81" s="199"/>
      <c r="J81" s="199"/>
      <c r="K81" s="199"/>
      <c r="L81" s="199"/>
      <c r="M81" s="199"/>
      <c r="N81" s="199"/>
      <c r="O81" s="199"/>
      <c r="P81" s="199"/>
      <c r="Q81" s="199"/>
      <c r="R81" s="199"/>
      <c r="S81" s="199"/>
      <c r="T81" s="199"/>
      <c r="U81" s="199"/>
      <c r="V81" s="199"/>
      <c r="W81" s="199"/>
      <c r="X81" s="199"/>
      <c r="Y81" s="199"/>
      <c r="Z81" s="205"/>
      <c r="AA81" s="173"/>
      <c r="AB81" s="173"/>
      <c r="AC81" s="173"/>
      <c r="AD81" s="173"/>
      <c r="AE81" s="173"/>
      <c r="AF81" s="173"/>
      <c r="AG81" s="173"/>
      <c r="AH81" s="173"/>
      <c r="AI81" s="173"/>
      <c r="AJ81" s="173"/>
      <c r="AK81" s="173"/>
      <c r="AL81" s="173"/>
      <c r="AM81" s="173"/>
      <c r="AN81" s="173"/>
      <c r="AO81" s="173"/>
      <c r="AP81" s="173"/>
      <c r="AQ81" s="173"/>
      <c r="AR81" s="173"/>
      <c r="AS81" s="173"/>
      <c r="AT81" s="173"/>
      <c r="AU81" s="173"/>
      <c r="AV81" s="206"/>
    </row>
    <row r="82" spans="1:48" ht="15.75" customHeight="1" thickBot="1">
      <c r="A82" s="548"/>
      <c r="B82" s="549"/>
      <c r="C82" s="166" t="s">
        <v>164</v>
      </c>
      <c r="D82" s="196"/>
      <c r="E82" s="196"/>
      <c r="F82" s="196"/>
      <c r="G82" s="196"/>
      <c r="H82" s="196"/>
      <c r="I82" s="196"/>
      <c r="J82" s="196"/>
      <c r="K82" s="196"/>
      <c r="L82" s="196"/>
      <c r="M82" s="196"/>
      <c r="N82" s="196"/>
      <c r="O82" s="196"/>
      <c r="P82" s="196"/>
      <c r="Q82" s="196"/>
      <c r="R82" s="196"/>
      <c r="S82" s="196"/>
      <c r="T82" s="196"/>
      <c r="U82" s="196"/>
      <c r="V82" s="196"/>
      <c r="W82" s="196"/>
      <c r="X82" s="196"/>
      <c r="Y82" s="196"/>
      <c r="Z82" s="205"/>
      <c r="AA82" s="173"/>
      <c r="AB82" s="173"/>
      <c r="AC82" s="173"/>
      <c r="AD82" s="173"/>
      <c r="AE82" s="173"/>
      <c r="AF82" s="173"/>
      <c r="AG82" s="173"/>
      <c r="AH82" s="173"/>
      <c r="AI82" s="173"/>
      <c r="AJ82" s="173"/>
      <c r="AK82" s="173"/>
      <c r="AL82" s="173"/>
      <c r="AM82" s="173"/>
      <c r="AN82" s="173"/>
      <c r="AO82" s="173"/>
      <c r="AP82" s="173"/>
      <c r="AQ82" s="173"/>
      <c r="AR82" s="173"/>
      <c r="AS82" s="173"/>
      <c r="AT82" s="173"/>
      <c r="AU82" s="173"/>
      <c r="AV82" s="206"/>
    </row>
    <row r="83" spans="1:48" ht="70" customHeight="1" thickBot="1">
      <c r="A83" s="548" t="s">
        <v>34</v>
      </c>
      <c r="B83" s="549">
        <f>'1. Samlet budgetoversigt'!E94-(SUM('2. Specifikationer'!D84:AV84))</f>
        <v>0</v>
      </c>
      <c r="C83" s="167" t="s">
        <v>162</v>
      </c>
      <c r="D83" s="199"/>
      <c r="E83" s="199"/>
      <c r="F83" s="199"/>
      <c r="G83" s="199"/>
      <c r="H83" s="199"/>
      <c r="I83" s="199"/>
      <c r="J83" s="199"/>
      <c r="K83" s="199"/>
      <c r="L83" s="199"/>
      <c r="M83" s="199"/>
      <c r="N83" s="199"/>
      <c r="O83" s="199"/>
      <c r="P83" s="199"/>
      <c r="Q83" s="199"/>
      <c r="R83" s="199"/>
      <c r="S83" s="199"/>
      <c r="T83" s="199"/>
      <c r="U83" s="199"/>
      <c r="V83" s="199"/>
      <c r="W83" s="199"/>
      <c r="X83" s="199"/>
      <c r="Y83" s="199"/>
      <c r="Z83" s="205"/>
      <c r="AA83" s="173"/>
      <c r="AB83" s="173"/>
      <c r="AC83" s="173"/>
      <c r="AD83" s="173"/>
      <c r="AE83" s="173"/>
      <c r="AF83" s="173"/>
      <c r="AG83" s="173"/>
      <c r="AH83" s="173"/>
      <c r="AI83" s="173"/>
      <c r="AJ83" s="173"/>
      <c r="AK83" s="173"/>
      <c r="AL83" s="173"/>
      <c r="AM83" s="173"/>
      <c r="AN83" s="173"/>
      <c r="AO83" s="173"/>
      <c r="AP83" s="173"/>
      <c r="AQ83" s="173"/>
      <c r="AR83" s="173"/>
      <c r="AS83" s="173"/>
      <c r="AT83" s="173"/>
      <c r="AU83" s="173"/>
      <c r="AV83" s="206"/>
    </row>
    <row r="84" spans="1:48" ht="15.75" customHeight="1" thickBot="1">
      <c r="A84" s="548"/>
      <c r="B84" s="549"/>
      <c r="C84" s="168" t="s">
        <v>164</v>
      </c>
      <c r="D84" s="196"/>
      <c r="E84" s="196"/>
      <c r="F84" s="196"/>
      <c r="G84" s="196"/>
      <c r="H84" s="196"/>
      <c r="I84" s="196"/>
      <c r="J84" s="196"/>
      <c r="K84" s="196"/>
      <c r="L84" s="196"/>
      <c r="M84" s="196"/>
      <c r="N84" s="196"/>
      <c r="O84" s="196"/>
      <c r="P84" s="196"/>
      <c r="Q84" s="196"/>
      <c r="R84" s="196"/>
      <c r="S84" s="196"/>
      <c r="T84" s="196"/>
      <c r="U84" s="196"/>
      <c r="V84" s="196"/>
      <c r="W84" s="196"/>
      <c r="X84" s="196"/>
      <c r="Y84" s="196"/>
      <c r="Z84" s="205"/>
      <c r="AA84" s="173"/>
      <c r="AB84" s="173"/>
      <c r="AC84" s="173"/>
      <c r="AD84" s="173"/>
      <c r="AE84" s="173"/>
      <c r="AF84" s="173"/>
      <c r="AG84" s="173"/>
      <c r="AH84" s="173"/>
      <c r="AI84" s="173"/>
      <c r="AJ84" s="173"/>
      <c r="AK84" s="173"/>
      <c r="AL84" s="173"/>
      <c r="AM84" s="173"/>
      <c r="AN84" s="173"/>
      <c r="AO84" s="173"/>
      <c r="AP84" s="173"/>
      <c r="AQ84" s="173"/>
      <c r="AR84" s="173"/>
      <c r="AS84" s="173"/>
      <c r="AT84" s="173"/>
      <c r="AU84" s="173"/>
      <c r="AV84" s="206"/>
    </row>
    <row r="85" spans="1:48" ht="50.15" customHeight="1">
      <c r="A85" s="550" t="s">
        <v>188</v>
      </c>
      <c r="B85" s="552">
        <f>'1. Samlet budgetoversigt'!E95-(SUM('2. Specifikationer'!D86:AV86))</f>
        <v>0</v>
      </c>
      <c r="C85" s="167" t="s">
        <v>238</v>
      </c>
      <c r="D85" s="411"/>
      <c r="E85" s="411"/>
      <c r="F85" s="411"/>
      <c r="G85" s="411"/>
      <c r="H85" s="411"/>
      <c r="I85" s="411"/>
      <c r="J85" s="411"/>
      <c r="K85" s="411"/>
      <c r="L85" s="411"/>
      <c r="M85" s="411"/>
      <c r="N85" s="411"/>
      <c r="O85" s="411"/>
      <c r="P85" s="411"/>
      <c r="Q85" s="411"/>
      <c r="R85" s="411"/>
      <c r="S85" s="411"/>
      <c r="T85" s="411"/>
      <c r="U85" s="411"/>
      <c r="V85" s="411"/>
      <c r="W85" s="411"/>
      <c r="X85" s="411"/>
      <c r="Y85" s="411"/>
      <c r="Z85" s="412"/>
      <c r="AA85" s="413"/>
      <c r="AB85" s="413"/>
      <c r="AC85" s="413"/>
      <c r="AD85" s="413"/>
      <c r="AE85" s="413"/>
      <c r="AF85" s="413"/>
      <c r="AG85" s="413"/>
      <c r="AH85" s="413"/>
      <c r="AI85" s="413"/>
      <c r="AJ85" s="413"/>
      <c r="AK85" s="413"/>
      <c r="AL85" s="413"/>
      <c r="AM85" s="413"/>
      <c r="AN85" s="413"/>
      <c r="AO85" s="413"/>
      <c r="AP85" s="413"/>
      <c r="AQ85" s="413"/>
      <c r="AR85" s="413"/>
      <c r="AS85" s="413"/>
      <c r="AT85" s="413"/>
      <c r="AU85" s="413"/>
      <c r="AV85" s="414"/>
    </row>
    <row r="86" spans="1:48" ht="15.75" customHeight="1" thickBot="1">
      <c r="A86" s="551"/>
      <c r="B86" s="553"/>
      <c r="C86" s="283" t="s">
        <v>188</v>
      </c>
      <c r="D86" s="282"/>
      <c r="E86" s="282"/>
      <c r="F86" s="282"/>
      <c r="G86" s="282"/>
      <c r="H86" s="282"/>
      <c r="I86" s="282"/>
      <c r="J86" s="282"/>
      <c r="K86" s="282"/>
      <c r="L86" s="282"/>
      <c r="M86" s="282"/>
      <c r="N86" s="282"/>
      <c r="O86" s="282"/>
      <c r="P86" s="282"/>
      <c r="Q86" s="282"/>
      <c r="R86" s="282"/>
      <c r="S86" s="282"/>
      <c r="T86" s="282"/>
      <c r="U86" s="282"/>
      <c r="V86" s="282"/>
      <c r="W86" s="282"/>
      <c r="X86" s="282"/>
      <c r="Y86" s="282"/>
      <c r="Z86" s="205"/>
      <c r="AA86" s="173"/>
      <c r="AB86" s="173"/>
      <c r="AC86" s="173"/>
      <c r="AD86" s="173"/>
      <c r="AE86" s="173"/>
      <c r="AF86" s="173"/>
      <c r="AG86" s="173"/>
      <c r="AH86" s="173"/>
      <c r="AI86" s="173"/>
      <c r="AJ86" s="173"/>
      <c r="AK86" s="173"/>
      <c r="AL86" s="173"/>
      <c r="AM86" s="173"/>
      <c r="AN86" s="173"/>
      <c r="AO86" s="173"/>
      <c r="AP86" s="173"/>
      <c r="AQ86" s="173"/>
      <c r="AR86" s="173"/>
      <c r="AS86" s="173"/>
      <c r="AT86" s="173"/>
      <c r="AU86" s="173"/>
      <c r="AV86" s="206"/>
    </row>
    <row r="87" spans="1:48" ht="70" customHeight="1">
      <c r="A87" s="550" t="s">
        <v>10</v>
      </c>
      <c r="B87" s="552">
        <f>'1. Samlet budgetoversigt'!E96-(SUM('2. Specifikationer'!D88:AV88))</f>
        <v>0</v>
      </c>
      <c r="C87" s="281" t="s">
        <v>162</v>
      </c>
      <c r="D87" s="411"/>
      <c r="E87" s="411"/>
      <c r="F87" s="411"/>
      <c r="G87" s="411"/>
      <c r="H87" s="411"/>
      <c r="I87" s="411"/>
      <c r="J87" s="411"/>
      <c r="K87" s="411"/>
      <c r="L87" s="411"/>
      <c r="M87" s="411"/>
      <c r="N87" s="411"/>
      <c r="O87" s="411"/>
      <c r="P87" s="411"/>
      <c r="Q87" s="411"/>
      <c r="R87" s="411"/>
      <c r="S87" s="411"/>
      <c r="T87" s="411"/>
      <c r="U87" s="411"/>
      <c r="V87" s="411"/>
      <c r="W87" s="411"/>
      <c r="X87" s="411"/>
      <c r="Y87" s="411"/>
      <c r="Z87" s="412"/>
      <c r="AA87" s="413"/>
      <c r="AB87" s="413"/>
      <c r="AC87" s="413"/>
      <c r="AD87" s="413"/>
      <c r="AE87" s="413"/>
      <c r="AF87" s="413"/>
      <c r="AG87" s="413"/>
      <c r="AH87" s="413"/>
      <c r="AI87" s="413"/>
      <c r="AJ87" s="413"/>
      <c r="AK87" s="413"/>
      <c r="AL87" s="413"/>
      <c r="AM87" s="413"/>
      <c r="AN87" s="413"/>
      <c r="AO87" s="413"/>
      <c r="AP87" s="413"/>
      <c r="AQ87" s="413"/>
      <c r="AR87" s="413"/>
      <c r="AS87" s="413"/>
      <c r="AT87" s="413"/>
      <c r="AU87" s="413"/>
      <c r="AV87" s="414"/>
    </row>
    <row r="88" spans="1:48" ht="15.75" customHeight="1" thickBot="1">
      <c r="A88" s="551"/>
      <c r="B88" s="553"/>
      <c r="C88" s="166" t="s">
        <v>164</v>
      </c>
      <c r="D88" s="284"/>
      <c r="E88" s="284"/>
      <c r="F88" s="284"/>
      <c r="G88" s="284"/>
      <c r="H88" s="284"/>
      <c r="I88" s="284"/>
      <c r="J88" s="284"/>
      <c r="K88" s="284"/>
      <c r="L88" s="284"/>
      <c r="M88" s="284"/>
      <c r="N88" s="284"/>
      <c r="O88" s="284"/>
      <c r="P88" s="284"/>
      <c r="Q88" s="284"/>
      <c r="R88" s="284"/>
      <c r="S88" s="284"/>
      <c r="T88" s="284"/>
      <c r="U88" s="284"/>
      <c r="V88" s="284"/>
      <c r="W88" s="284"/>
      <c r="X88" s="284"/>
      <c r="Y88" s="284"/>
      <c r="Z88" s="205"/>
      <c r="AA88" s="173"/>
      <c r="AB88" s="173"/>
      <c r="AC88" s="173"/>
      <c r="AD88" s="173"/>
      <c r="AE88" s="173"/>
      <c r="AF88" s="173"/>
      <c r="AG88" s="173"/>
      <c r="AH88" s="173"/>
      <c r="AI88" s="173"/>
      <c r="AJ88" s="173"/>
      <c r="AK88" s="173"/>
      <c r="AL88" s="173"/>
      <c r="AM88" s="173"/>
      <c r="AN88" s="173"/>
      <c r="AO88" s="173"/>
      <c r="AP88" s="173"/>
      <c r="AQ88" s="173"/>
      <c r="AR88" s="173"/>
      <c r="AS88" s="173"/>
      <c r="AT88" s="173"/>
      <c r="AU88" s="173"/>
      <c r="AV88" s="206"/>
    </row>
    <row r="89" spans="1:48" ht="70" customHeight="1" thickBot="1">
      <c r="A89" s="548" t="s">
        <v>68</v>
      </c>
      <c r="B89" s="549">
        <f>'1. Samlet budgetoversigt'!E97-(SUM('2. Specifikationer'!D90:AV90))</f>
        <v>0</v>
      </c>
      <c r="C89" s="170" t="s">
        <v>162</v>
      </c>
      <c r="D89" s="199"/>
      <c r="E89" s="199"/>
      <c r="F89" s="199"/>
      <c r="G89" s="199"/>
      <c r="H89" s="199"/>
      <c r="I89" s="199"/>
      <c r="J89" s="199"/>
      <c r="K89" s="199"/>
      <c r="L89" s="199"/>
      <c r="M89" s="199"/>
      <c r="N89" s="199"/>
      <c r="O89" s="199"/>
      <c r="P89" s="199"/>
      <c r="Q89" s="199"/>
      <c r="R89" s="199"/>
      <c r="S89" s="199"/>
      <c r="T89" s="199"/>
      <c r="U89" s="199"/>
      <c r="V89" s="199"/>
      <c r="W89" s="199"/>
      <c r="X89" s="199"/>
      <c r="Y89" s="199"/>
      <c r="Z89" s="205"/>
      <c r="AA89" s="173"/>
      <c r="AB89" s="173"/>
      <c r="AC89" s="173"/>
      <c r="AD89" s="173"/>
      <c r="AE89" s="173"/>
      <c r="AF89" s="173"/>
      <c r="AG89" s="173"/>
      <c r="AH89" s="173"/>
      <c r="AI89" s="173"/>
      <c r="AJ89" s="173"/>
      <c r="AK89" s="173"/>
      <c r="AL89" s="173"/>
      <c r="AM89" s="173"/>
      <c r="AN89" s="173"/>
      <c r="AO89" s="173"/>
      <c r="AP89" s="173"/>
      <c r="AQ89" s="173"/>
      <c r="AR89" s="173"/>
      <c r="AS89" s="173"/>
      <c r="AT89" s="173"/>
      <c r="AU89" s="173"/>
      <c r="AV89" s="206"/>
    </row>
    <row r="90" spans="1:48" ht="15.75" customHeight="1" thickBot="1">
      <c r="A90" s="548"/>
      <c r="B90" s="549"/>
      <c r="C90" s="166" t="s">
        <v>164</v>
      </c>
      <c r="D90" s="197"/>
      <c r="E90" s="196"/>
      <c r="F90" s="196"/>
      <c r="G90" s="196"/>
      <c r="H90" s="196"/>
      <c r="I90" s="196"/>
      <c r="J90" s="196"/>
      <c r="K90" s="196"/>
      <c r="L90" s="196"/>
      <c r="M90" s="196"/>
      <c r="N90" s="196"/>
      <c r="O90" s="196"/>
      <c r="P90" s="196"/>
      <c r="Q90" s="196"/>
      <c r="R90" s="196"/>
      <c r="S90" s="196"/>
      <c r="T90" s="196"/>
      <c r="U90" s="196"/>
      <c r="V90" s="196"/>
      <c r="W90" s="196"/>
      <c r="X90" s="196"/>
      <c r="Y90" s="196"/>
      <c r="Z90" s="207"/>
      <c r="AA90" s="208"/>
      <c r="AB90" s="208"/>
      <c r="AC90" s="208"/>
      <c r="AD90" s="208"/>
      <c r="AE90" s="208"/>
      <c r="AF90" s="208"/>
      <c r="AG90" s="208"/>
      <c r="AH90" s="208"/>
      <c r="AI90" s="208"/>
      <c r="AJ90" s="208"/>
      <c r="AK90" s="208"/>
      <c r="AL90" s="208"/>
      <c r="AM90" s="208"/>
      <c r="AN90" s="208"/>
      <c r="AO90" s="208"/>
      <c r="AP90" s="208"/>
      <c r="AQ90" s="208"/>
      <c r="AR90" s="208"/>
      <c r="AS90" s="208"/>
      <c r="AT90" s="208"/>
      <c r="AU90" s="208"/>
      <c r="AV90" s="209"/>
    </row>
    <row r="91" spans="1:48" ht="14.5" thickBot="1"/>
    <row r="92" spans="1:48" ht="18.5" thickTop="1">
      <c r="A92" s="285" t="s">
        <v>24</v>
      </c>
      <c r="B92" s="286" t="str">
        <f>IF('1. Samlet budgetoversigt'!B108="","",'1. Samlet budgetoversigt'!B108)</f>
        <v/>
      </c>
      <c r="C92" s="285" t="s">
        <v>39</v>
      </c>
      <c r="D92" s="257">
        <f>IF(D99="Ekstern evaluator understøtter projektets effekstyring. Der bidrages med efterkvalificering, vejledning i effektstyring samt outcomemåling (anbefales af sekretariatet)",1,0)</f>
        <v>0</v>
      </c>
      <c r="E92" s="176"/>
    </row>
    <row r="93" spans="1:48">
      <c r="A93" s="176"/>
      <c r="B93" s="176"/>
      <c r="C93" s="176"/>
      <c r="D93" s="176"/>
      <c r="E93" s="176"/>
    </row>
    <row r="94" spans="1:48" ht="14.5" thickBot="1">
      <c r="A94" s="176"/>
      <c r="B94" s="183" t="s">
        <v>200</v>
      </c>
      <c r="C94" s="179" t="s">
        <v>161</v>
      </c>
      <c r="D94" s="183" t="s">
        <v>165</v>
      </c>
      <c r="E94" s="183" t="s">
        <v>166</v>
      </c>
      <c r="F94" s="183" t="s">
        <v>167</v>
      </c>
      <c r="G94" s="183" t="s">
        <v>168</v>
      </c>
      <c r="H94" s="183" t="s">
        <v>169</v>
      </c>
      <c r="I94" s="183" t="s">
        <v>170</v>
      </c>
      <c r="J94" s="183" t="s">
        <v>171</v>
      </c>
      <c r="K94" s="183" t="s">
        <v>172</v>
      </c>
      <c r="L94" s="183" t="s">
        <v>173</v>
      </c>
      <c r="M94" s="183" t="s">
        <v>174</v>
      </c>
      <c r="N94" s="183" t="s">
        <v>175</v>
      </c>
      <c r="O94" s="183" t="s">
        <v>176</v>
      </c>
      <c r="P94" s="183" t="s">
        <v>177</v>
      </c>
      <c r="Q94" s="183" t="s">
        <v>178</v>
      </c>
      <c r="R94" s="183" t="s">
        <v>179</v>
      </c>
      <c r="S94" s="183" t="s">
        <v>180</v>
      </c>
      <c r="T94" s="183" t="s">
        <v>181</v>
      </c>
      <c r="U94" s="183" t="s">
        <v>182</v>
      </c>
      <c r="V94" s="183" t="s">
        <v>183</v>
      </c>
      <c r="W94" s="183" t="s">
        <v>184</v>
      </c>
      <c r="X94" s="183" t="s">
        <v>185</v>
      </c>
      <c r="Y94" s="183" t="s">
        <v>186</v>
      </c>
      <c r="Z94" s="201" t="s">
        <v>199</v>
      </c>
    </row>
    <row r="95" spans="1:48" ht="70" customHeight="1">
      <c r="A95" s="550" t="s">
        <v>67</v>
      </c>
      <c r="B95" s="555" t="str">
        <f>_xlfn.CONCAT('1. Samlet budgetoversigt'!F113-(SUM('2. Specifikationer'!D97:AV97))," timer")</f>
        <v>0 timer</v>
      </c>
      <c r="C95" s="181" t="s">
        <v>162</v>
      </c>
      <c r="D95" s="199"/>
      <c r="E95" s="199"/>
      <c r="F95" s="199"/>
      <c r="G95" s="199"/>
      <c r="H95" s="199"/>
      <c r="I95" s="199"/>
      <c r="J95" s="199"/>
      <c r="K95" s="199"/>
      <c r="L95" s="199"/>
      <c r="M95" s="199"/>
      <c r="N95" s="199"/>
      <c r="O95" s="199"/>
      <c r="P95" s="199"/>
      <c r="Q95" s="199"/>
      <c r="R95" s="199"/>
      <c r="S95" s="199"/>
      <c r="T95" s="199"/>
      <c r="U95" s="199"/>
      <c r="V95" s="199"/>
      <c r="W95" s="199"/>
      <c r="X95" s="199"/>
      <c r="Y95" s="199"/>
      <c r="Z95" s="202"/>
      <c r="AA95" s="203"/>
      <c r="AB95" s="203"/>
      <c r="AC95" s="203"/>
      <c r="AD95" s="203"/>
      <c r="AE95" s="203"/>
      <c r="AF95" s="203"/>
      <c r="AG95" s="203"/>
      <c r="AH95" s="203"/>
      <c r="AI95" s="203"/>
      <c r="AJ95" s="203"/>
      <c r="AK95" s="203"/>
      <c r="AL95" s="203"/>
      <c r="AM95" s="203"/>
      <c r="AN95" s="203"/>
      <c r="AO95" s="203"/>
      <c r="AP95" s="203"/>
      <c r="AQ95" s="203"/>
      <c r="AR95" s="203"/>
      <c r="AS95" s="203"/>
      <c r="AT95" s="203"/>
      <c r="AU95" s="203"/>
      <c r="AV95" s="204"/>
    </row>
    <row r="96" spans="1:48" ht="15.75" customHeight="1">
      <c r="A96" s="554"/>
      <c r="B96" s="556"/>
      <c r="C96" s="165" t="s">
        <v>163</v>
      </c>
      <c r="D96" s="171"/>
      <c r="E96" s="171"/>
      <c r="F96" s="171"/>
      <c r="G96" s="171"/>
      <c r="H96" s="171"/>
      <c r="I96" s="171"/>
      <c r="J96" s="171"/>
      <c r="K96" s="171"/>
      <c r="L96" s="171"/>
      <c r="M96" s="171"/>
      <c r="N96" s="171"/>
      <c r="O96" s="171"/>
      <c r="P96" s="171"/>
      <c r="Q96" s="171"/>
      <c r="R96" s="171"/>
      <c r="S96" s="171"/>
      <c r="T96" s="171"/>
      <c r="U96" s="171"/>
      <c r="V96" s="171"/>
      <c r="W96" s="171"/>
      <c r="X96" s="171"/>
      <c r="Y96" s="171"/>
      <c r="Z96" s="205"/>
      <c r="AA96" s="173"/>
      <c r="AB96" s="173"/>
      <c r="AC96" s="173"/>
      <c r="AD96" s="173"/>
      <c r="AE96" s="173"/>
      <c r="AF96" s="173"/>
      <c r="AG96" s="173"/>
      <c r="AH96" s="173"/>
      <c r="AI96" s="173"/>
      <c r="AJ96" s="173"/>
      <c r="AK96" s="173"/>
      <c r="AL96" s="173"/>
      <c r="AM96" s="173"/>
      <c r="AN96" s="173"/>
      <c r="AO96" s="173"/>
      <c r="AP96" s="173"/>
      <c r="AQ96" s="173"/>
      <c r="AR96" s="173"/>
      <c r="AS96" s="173"/>
      <c r="AT96" s="173"/>
      <c r="AU96" s="173"/>
      <c r="AV96" s="206"/>
    </row>
    <row r="97" spans="1:48" ht="15.75" customHeight="1" thickBot="1">
      <c r="A97" s="554"/>
      <c r="B97" s="557"/>
      <c r="C97" s="165" t="s">
        <v>9</v>
      </c>
      <c r="D97" s="171"/>
      <c r="E97" s="171"/>
      <c r="F97" s="171"/>
      <c r="G97" s="171"/>
      <c r="H97" s="171"/>
      <c r="I97" s="171"/>
      <c r="J97" s="171"/>
      <c r="K97" s="171"/>
      <c r="L97" s="171"/>
      <c r="M97" s="171"/>
      <c r="N97" s="171"/>
      <c r="O97" s="171"/>
      <c r="P97" s="171"/>
      <c r="Q97" s="171"/>
      <c r="R97" s="171"/>
      <c r="S97" s="171"/>
      <c r="T97" s="171"/>
      <c r="U97" s="171"/>
      <c r="V97" s="171"/>
      <c r="W97" s="171"/>
      <c r="X97" s="171"/>
      <c r="Y97" s="171"/>
      <c r="Z97" s="205"/>
      <c r="AA97" s="173"/>
      <c r="AB97" s="173"/>
      <c r="AC97" s="173"/>
      <c r="AD97" s="173"/>
      <c r="AE97" s="173"/>
      <c r="AF97" s="173"/>
      <c r="AG97" s="173"/>
      <c r="AH97" s="173"/>
      <c r="AI97" s="173"/>
      <c r="AJ97" s="173"/>
      <c r="AK97" s="173"/>
      <c r="AL97" s="173"/>
      <c r="AM97" s="173"/>
      <c r="AN97" s="173"/>
      <c r="AO97" s="173"/>
      <c r="AP97" s="173"/>
      <c r="AQ97" s="173"/>
      <c r="AR97" s="173"/>
      <c r="AS97" s="173"/>
      <c r="AT97" s="173"/>
      <c r="AU97" s="173"/>
      <c r="AV97" s="206"/>
    </row>
    <row r="98" spans="1:48" ht="15.75" customHeight="1" thickBot="1">
      <c r="A98" s="551"/>
      <c r="B98" s="214">
        <f>'1. Samlet budgetoversigt'!E113-(SUM('2. Specifikationer'!D98:AV98))</f>
        <v>0</v>
      </c>
      <c r="C98" s="166" t="s">
        <v>164</v>
      </c>
      <c r="D98" s="195" t="str">
        <f>IF(D96*D97=0,"",(D96*D97))</f>
        <v/>
      </c>
      <c r="E98" s="195" t="str">
        <f t="shared" ref="E98:AV98" si="8">IF(E96*E97=0,"",(E96*E97))</f>
        <v/>
      </c>
      <c r="F98" s="195" t="str">
        <f t="shared" si="8"/>
        <v/>
      </c>
      <c r="G98" s="195" t="str">
        <f t="shared" si="8"/>
        <v/>
      </c>
      <c r="H98" s="195" t="str">
        <f t="shared" si="8"/>
        <v/>
      </c>
      <c r="I98" s="195" t="str">
        <f t="shared" si="8"/>
        <v/>
      </c>
      <c r="J98" s="195" t="str">
        <f t="shared" si="8"/>
        <v/>
      </c>
      <c r="K98" s="195" t="str">
        <f t="shared" si="8"/>
        <v/>
      </c>
      <c r="L98" s="195" t="str">
        <f t="shared" si="8"/>
        <v/>
      </c>
      <c r="M98" s="195" t="str">
        <f t="shared" si="8"/>
        <v/>
      </c>
      <c r="N98" s="195" t="str">
        <f t="shared" si="8"/>
        <v/>
      </c>
      <c r="O98" s="195" t="str">
        <f t="shared" si="8"/>
        <v/>
      </c>
      <c r="P98" s="195" t="str">
        <f t="shared" si="8"/>
        <v/>
      </c>
      <c r="Q98" s="195" t="str">
        <f t="shared" si="8"/>
        <v/>
      </c>
      <c r="R98" s="195" t="str">
        <f t="shared" si="8"/>
        <v/>
      </c>
      <c r="S98" s="195" t="str">
        <f t="shared" si="8"/>
        <v/>
      </c>
      <c r="T98" s="195" t="str">
        <f t="shared" si="8"/>
        <v/>
      </c>
      <c r="U98" s="195" t="str">
        <f t="shared" si="8"/>
        <v/>
      </c>
      <c r="V98" s="195" t="str">
        <f t="shared" si="8"/>
        <v/>
      </c>
      <c r="W98" s="195" t="str">
        <f t="shared" si="8"/>
        <v/>
      </c>
      <c r="X98" s="195" t="str">
        <f t="shared" si="8"/>
        <v/>
      </c>
      <c r="Y98" s="195" t="str">
        <f t="shared" si="8"/>
        <v/>
      </c>
      <c r="Z98" s="210" t="str">
        <f t="shared" si="8"/>
        <v/>
      </c>
      <c r="AA98" s="211" t="str">
        <f t="shared" si="8"/>
        <v/>
      </c>
      <c r="AB98" s="211" t="str">
        <f t="shared" si="8"/>
        <v/>
      </c>
      <c r="AC98" s="211" t="str">
        <f t="shared" si="8"/>
        <v/>
      </c>
      <c r="AD98" s="211" t="str">
        <f t="shared" si="8"/>
        <v/>
      </c>
      <c r="AE98" s="211" t="str">
        <f t="shared" si="8"/>
        <v/>
      </c>
      <c r="AF98" s="211" t="str">
        <f t="shared" si="8"/>
        <v/>
      </c>
      <c r="AG98" s="211" t="str">
        <f t="shared" si="8"/>
        <v/>
      </c>
      <c r="AH98" s="211" t="str">
        <f t="shared" si="8"/>
        <v/>
      </c>
      <c r="AI98" s="211" t="str">
        <f t="shared" si="8"/>
        <v/>
      </c>
      <c r="AJ98" s="211" t="str">
        <f t="shared" si="8"/>
        <v/>
      </c>
      <c r="AK98" s="211" t="str">
        <f t="shared" si="8"/>
        <v/>
      </c>
      <c r="AL98" s="211" t="str">
        <f t="shared" si="8"/>
        <v/>
      </c>
      <c r="AM98" s="211" t="str">
        <f t="shared" si="8"/>
        <v/>
      </c>
      <c r="AN98" s="211" t="str">
        <f t="shared" si="8"/>
        <v/>
      </c>
      <c r="AO98" s="211" t="str">
        <f t="shared" si="8"/>
        <v/>
      </c>
      <c r="AP98" s="211" t="str">
        <f t="shared" si="8"/>
        <v/>
      </c>
      <c r="AQ98" s="211" t="str">
        <f t="shared" si="8"/>
        <v/>
      </c>
      <c r="AR98" s="211" t="str">
        <f t="shared" si="8"/>
        <v/>
      </c>
      <c r="AS98" s="211" t="str">
        <f t="shared" si="8"/>
        <v/>
      </c>
      <c r="AT98" s="211" t="str">
        <f t="shared" si="8"/>
        <v/>
      </c>
      <c r="AU98" s="211" t="str">
        <f t="shared" si="8"/>
        <v/>
      </c>
      <c r="AV98" s="212" t="str">
        <f t="shared" si="8"/>
        <v/>
      </c>
    </row>
    <row r="99" spans="1:48" ht="70" customHeight="1">
      <c r="A99" s="554" t="s">
        <v>3</v>
      </c>
      <c r="B99" s="552">
        <f>'1. Samlet budgetoversigt'!E114-(SUM('2. Specifikationer'!D102:AV102))</f>
        <v>0</v>
      </c>
      <c r="C99" s="170" t="s">
        <v>162</v>
      </c>
      <c r="D99" s="410"/>
      <c r="E99" s="200"/>
      <c r="F99" s="200"/>
      <c r="G99" s="200"/>
      <c r="H99" s="200"/>
      <c r="I99" s="200"/>
      <c r="J99" s="200"/>
      <c r="K99" s="200"/>
      <c r="L99" s="200"/>
      <c r="M99" s="200"/>
      <c r="N99" s="200"/>
      <c r="O99" s="200"/>
      <c r="P99" s="200"/>
      <c r="Q99" s="200"/>
      <c r="R99" s="200"/>
      <c r="S99" s="200"/>
      <c r="T99" s="200"/>
      <c r="U99" s="200"/>
      <c r="V99" s="200"/>
      <c r="W99" s="200"/>
      <c r="X99" s="200"/>
      <c r="Y99" s="200"/>
      <c r="Z99" s="205"/>
      <c r="AA99" s="173"/>
      <c r="AB99" s="173"/>
      <c r="AC99" s="173"/>
      <c r="AD99" s="173"/>
      <c r="AE99" s="173"/>
      <c r="AF99" s="173"/>
      <c r="AG99" s="173"/>
      <c r="AH99" s="173"/>
      <c r="AI99" s="173"/>
      <c r="AJ99" s="173"/>
      <c r="AK99" s="173"/>
      <c r="AL99" s="173"/>
      <c r="AM99" s="173"/>
      <c r="AN99" s="173"/>
      <c r="AO99" s="173"/>
      <c r="AP99" s="173"/>
      <c r="AQ99" s="173"/>
      <c r="AR99" s="173"/>
      <c r="AS99" s="173"/>
      <c r="AT99" s="173"/>
      <c r="AU99" s="173"/>
      <c r="AV99" s="206"/>
    </row>
    <row r="100" spans="1:48" ht="15.75" customHeight="1">
      <c r="A100" s="554"/>
      <c r="B100" s="558"/>
      <c r="C100" s="165" t="s">
        <v>163</v>
      </c>
      <c r="D100" s="171"/>
      <c r="E100" s="171"/>
      <c r="F100" s="171"/>
      <c r="G100" s="171"/>
      <c r="H100" s="171"/>
      <c r="I100" s="171"/>
      <c r="J100" s="171"/>
      <c r="K100" s="171"/>
      <c r="L100" s="171"/>
      <c r="M100" s="171"/>
      <c r="N100" s="171"/>
      <c r="O100" s="171"/>
      <c r="P100" s="171"/>
      <c r="Q100" s="171"/>
      <c r="R100" s="171"/>
      <c r="S100" s="171"/>
      <c r="T100" s="171"/>
      <c r="U100" s="171"/>
      <c r="V100" s="171"/>
      <c r="W100" s="171"/>
      <c r="X100" s="171"/>
      <c r="Y100" s="171"/>
      <c r="Z100" s="205"/>
      <c r="AA100" s="173"/>
      <c r="AB100" s="173"/>
      <c r="AC100" s="173"/>
      <c r="AD100" s="173"/>
      <c r="AE100" s="173"/>
      <c r="AF100" s="173"/>
      <c r="AG100" s="173"/>
      <c r="AH100" s="173"/>
      <c r="AI100" s="173"/>
      <c r="AJ100" s="173"/>
      <c r="AK100" s="173"/>
      <c r="AL100" s="173"/>
      <c r="AM100" s="173"/>
      <c r="AN100" s="173"/>
      <c r="AO100" s="173"/>
      <c r="AP100" s="173"/>
      <c r="AQ100" s="173"/>
      <c r="AR100" s="173"/>
      <c r="AS100" s="173"/>
      <c r="AT100" s="173"/>
      <c r="AU100" s="173"/>
      <c r="AV100" s="206"/>
    </row>
    <row r="101" spans="1:48" ht="15.75" customHeight="1">
      <c r="A101" s="554"/>
      <c r="B101" s="558"/>
      <c r="C101" s="165" t="s">
        <v>9</v>
      </c>
      <c r="D101" s="171"/>
      <c r="E101" s="171"/>
      <c r="F101" s="171"/>
      <c r="G101" s="171"/>
      <c r="H101" s="171"/>
      <c r="I101" s="171"/>
      <c r="J101" s="171"/>
      <c r="K101" s="171"/>
      <c r="L101" s="171"/>
      <c r="M101" s="171"/>
      <c r="N101" s="171"/>
      <c r="O101" s="171"/>
      <c r="P101" s="171"/>
      <c r="Q101" s="171"/>
      <c r="R101" s="171"/>
      <c r="S101" s="171"/>
      <c r="T101" s="171"/>
      <c r="U101" s="171"/>
      <c r="V101" s="171"/>
      <c r="W101" s="171"/>
      <c r="X101" s="171"/>
      <c r="Y101" s="171"/>
      <c r="Z101" s="205"/>
      <c r="AA101" s="173"/>
      <c r="AB101" s="173"/>
      <c r="AC101" s="173"/>
      <c r="AD101" s="173"/>
      <c r="AE101" s="173"/>
      <c r="AF101" s="173"/>
      <c r="AG101" s="173"/>
      <c r="AH101" s="173"/>
      <c r="AI101" s="173"/>
      <c r="AJ101" s="173"/>
      <c r="AK101" s="173"/>
      <c r="AL101" s="173"/>
      <c r="AM101" s="173"/>
      <c r="AN101" s="173"/>
      <c r="AO101" s="173"/>
      <c r="AP101" s="173"/>
      <c r="AQ101" s="173"/>
      <c r="AR101" s="173"/>
      <c r="AS101" s="173"/>
      <c r="AT101" s="173"/>
      <c r="AU101" s="173"/>
      <c r="AV101" s="206"/>
    </row>
    <row r="102" spans="1:48" ht="15.75" customHeight="1" thickBot="1">
      <c r="A102" s="554"/>
      <c r="B102" s="553"/>
      <c r="C102" s="168" t="s">
        <v>164</v>
      </c>
      <c r="D102" s="194" t="str">
        <f>IF('1. Samlet budgetoversigt'!F110="Ja (anbefales)",58000,IF(D100*D101=0,"",(D100*D101)))</f>
        <v/>
      </c>
      <c r="E102" s="194" t="str">
        <f t="shared" ref="E102:AV102" si="9">IF(E100*E101=0,"",(E100*E101))</f>
        <v/>
      </c>
      <c r="F102" s="194" t="str">
        <f t="shared" si="9"/>
        <v/>
      </c>
      <c r="G102" s="194" t="str">
        <f t="shared" si="9"/>
        <v/>
      </c>
      <c r="H102" s="194" t="str">
        <f t="shared" si="9"/>
        <v/>
      </c>
      <c r="I102" s="194" t="str">
        <f t="shared" si="9"/>
        <v/>
      </c>
      <c r="J102" s="194" t="str">
        <f t="shared" si="9"/>
        <v/>
      </c>
      <c r="K102" s="194" t="str">
        <f t="shared" si="9"/>
        <v/>
      </c>
      <c r="L102" s="194" t="str">
        <f t="shared" si="9"/>
        <v/>
      </c>
      <c r="M102" s="194" t="str">
        <f t="shared" si="9"/>
        <v/>
      </c>
      <c r="N102" s="194" t="str">
        <f t="shared" si="9"/>
        <v/>
      </c>
      <c r="O102" s="194" t="str">
        <f t="shared" si="9"/>
        <v/>
      </c>
      <c r="P102" s="194" t="str">
        <f t="shared" si="9"/>
        <v/>
      </c>
      <c r="Q102" s="194" t="str">
        <f t="shared" si="9"/>
        <v/>
      </c>
      <c r="R102" s="194" t="str">
        <f t="shared" si="9"/>
        <v/>
      </c>
      <c r="S102" s="194" t="str">
        <f t="shared" si="9"/>
        <v/>
      </c>
      <c r="T102" s="194" t="str">
        <f t="shared" si="9"/>
        <v/>
      </c>
      <c r="U102" s="194" t="str">
        <f t="shared" si="9"/>
        <v/>
      </c>
      <c r="V102" s="194" t="str">
        <f t="shared" si="9"/>
        <v/>
      </c>
      <c r="W102" s="194" t="str">
        <f t="shared" si="9"/>
        <v/>
      </c>
      <c r="X102" s="194" t="str">
        <f t="shared" si="9"/>
        <v/>
      </c>
      <c r="Y102" s="194" t="str">
        <f t="shared" si="9"/>
        <v/>
      </c>
      <c r="Z102" s="210" t="str">
        <f t="shared" si="9"/>
        <v/>
      </c>
      <c r="AA102" s="211" t="str">
        <f t="shared" si="9"/>
        <v/>
      </c>
      <c r="AB102" s="211" t="str">
        <f t="shared" si="9"/>
        <v/>
      </c>
      <c r="AC102" s="211" t="str">
        <f t="shared" si="9"/>
        <v/>
      </c>
      <c r="AD102" s="211" t="str">
        <f t="shared" si="9"/>
        <v/>
      </c>
      <c r="AE102" s="211" t="str">
        <f t="shared" si="9"/>
        <v/>
      </c>
      <c r="AF102" s="211" t="str">
        <f t="shared" si="9"/>
        <v/>
      </c>
      <c r="AG102" s="211" t="str">
        <f t="shared" si="9"/>
        <v/>
      </c>
      <c r="AH102" s="211" t="str">
        <f t="shared" si="9"/>
        <v/>
      </c>
      <c r="AI102" s="211" t="str">
        <f t="shared" si="9"/>
        <v/>
      </c>
      <c r="AJ102" s="211" t="str">
        <f t="shared" si="9"/>
        <v/>
      </c>
      <c r="AK102" s="211" t="str">
        <f t="shared" si="9"/>
        <v/>
      </c>
      <c r="AL102" s="211" t="str">
        <f t="shared" si="9"/>
        <v/>
      </c>
      <c r="AM102" s="211" t="str">
        <f t="shared" si="9"/>
        <v/>
      </c>
      <c r="AN102" s="211" t="str">
        <f t="shared" si="9"/>
        <v/>
      </c>
      <c r="AO102" s="211" t="str">
        <f t="shared" si="9"/>
        <v/>
      </c>
      <c r="AP102" s="211" t="str">
        <f t="shared" si="9"/>
        <v/>
      </c>
      <c r="AQ102" s="211" t="str">
        <f t="shared" si="9"/>
        <v/>
      </c>
      <c r="AR102" s="211" t="str">
        <f t="shared" si="9"/>
        <v/>
      </c>
      <c r="AS102" s="211" t="str">
        <f t="shared" si="9"/>
        <v/>
      </c>
      <c r="AT102" s="211" t="str">
        <f t="shared" si="9"/>
        <v/>
      </c>
      <c r="AU102" s="211" t="str">
        <f t="shared" si="9"/>
        <v/>
      </c>
      <c r="AV102" s="212" t="str">
        <f t="shared" si="9"/>
        <v/>
      </c>
    </row>
    <row r="103" spans="1:48" ht="70" customHeight="1" thickBot="1">
      <c r="A103" s="548" t="s">
        <v>69</v>
      </c>
      <c r="B103" s="549">
        <f>'1. Samlet budgetoversigt'!E115-(SUM('2. Specifikationer'!D104:AV104))</f>
        <v>0</v>
      </c>
      <c r="C103" s="167" t="s">
        <v>162</v>
      </c>
      <c r="D103" s="199"/>
      <c r="E103" s="199"/>
      <c r="F103" s="199"/>
      <c r="G103" s="199"/>
      <c r="H103" s="199"/>
      <c r="I103" s="199"/>
      <c r="J103" s="199"/>
      <c r="K103" s="199"/>
      <c r="L103" s="199"/>
      <c r="M103" s="199"/>
      <c r="N103" s="199"/>
      <c r="O103" s="199"/>
      <c r="P103" s="199"/>
      <c r="Q103" s="199"/>
      <c r="R103" s="199"/>
      <c r="S103" s="199"/>
      <c r="T103" s="199"/>
      <c r="U103" s="199"/>
      <c r="V103" s="199"/>
      <c r="W103" s="199"/>
      <c r="X103" s="199"/>
      <c r="Y103" s="199"/>
      <c r="Z103" s="205"/>
      <c r="AA103" s="173"/>
      <c r="AB103" s="173"/>
      <c r="AC103" s="173"/>
      <c r="AD103" s="173"/>
      <c r="AE103" s="173"/>
      <c r="AF103" s="173"/>
      <c r="AG103" s="173"/>
      <c r="AH103" s="173"/>
      <c r="AI103" s="173"/>
      <c r="AJ103" s="173"/>
      <c r="AK103" s="173"/>
      <c r="AL103" s="173"/>
      <c r="AM103" s="173"/>
      <c r="AN103" s="173"/>
      <c r="AO103" s="173"/>
      <c r="AP103" s="173"/>
      <c r="AQ103" s="173"/>
      <c r="AR103" s="173"/>
      <c r="AS103" s="173"/>
      <c r="AT103" s="173"/>
      <c r="AU103" s="173"/>
      <c r="AV103" s="206"/>
    </row>
    <row r="104" spans="1:48" ht="15.75" customHeight="1" thickBot="1">
      <c r="A104" s="548"/>
      <c r="B104" s="549"/>
      <c r="C104" s="166" t="s">
        <v>164</v>
      </c>
      <c r="D104" s="196"/>
      <c r="E104" s="196"/>
      <c r="F104" s="196"/>
      <c r="G104" s="196"/>
      <c r="H104" s="196"/>
      <c r="I104" s="196"/>
      <c r="J104" s="196"/>
      <c r="K104" s="196"/>
      <c r="L104" s="196"/>
      <c r="M104" s="196"/>
      <c r="N104" s="196"/>
      <c r="O104" s="196"/>
      <c r="P104" s="196"/>
      <c r="Q104" s="196"/>
      <c r="R104" s="196"/>
      <c r="S104" s="196"/>
      <c r="T104" s="196"/>
      <c r="U104" s="196"/>
      <c r="V104" s="196"/>
      <c r="W104" s="196"/>
      <c r="X104" s="196"/>
      <c r="Y104" s="196"/>
      <c r="Z104" s="205"/>
      <c r="AA104" s="173"/>
      <c r="AB104" s="173"/>
      <c r="AC104" s="173"/>
      <c r="AD104" s="173"/>
      <c r="AE104" s="173"/>
      <c r="AF104" s="173"/>
      <c r="AG104" s="173"/>
      <c r="AH104" s="173"/>
      <c r="AI104" s="173"/>
      <c r="AJ104" s="173"/>
      <c r="AK104" s="173"/>
      <c r="AL104" s="173"/>
      <c r="AM104" s="173"/>
      <c r="AN104" s="173"/>
      <c r="AO104" s="173"/>
      <c r="AP104" s="173"/>
      <c r="AQ104" s="173"/>
      <c r="AR104" s="173"/>
      <c r="AS104" s="173"/>
      <c r="AT104" s="173"/>
      <c r="AU104" s="173"/>
      <c r="AV104" s="206"/>
    </row>
    <row r="105" spans="1:48" ht="70" customHeight="1" thickBot="1">
      <c r="A105" s="548" t="s">
        <v>34</v>
      </c>
      <c r="B105" s="549">
        <f>'1. Samlet budgetoversigt'!E116-(SUM('2. Specifikationer'!D106:AV106))</f>
        <v>0</v>
      </c>
      <c r="C105" s="167" t="s">
        <v>162</v>
      </c>
      <c r="D105" s="199"/>
      <c r="E105" s="199"/>
      <c r="F105" s="199"/>
      <c r="G105" s="199"/>
      <c r="H105" s="199"/>
      <c r="I105" s="199"/>
      <c r="J105" s="199"/>
      <c r="K105" s="199"/>
      <c r="L105" s="199"/>
      <c r="M105" s="199"/>
      <c r="N105" s="199"/>
      <c r="O105" s="199"/>
      <c r="P105" s="199"/>
      <c r="Q105" s="199"/>
      <c r="R105" s="199"/>
      <c r="S105" s="199"/>
      <c r="T105" s="199"/>
      <c r="U105" s="199"/>
      <c r="V105" s="199"/>
      <c r="W105" s="199"/>
      <c r="X105" s="199"/>
      <c r="Y105" s="199"/>
      <c r="Z105" s="205"/>
      <c r="AA105" s="173"/>
      <c r="AB105" s="173"/>
      <c r="AC105" s="173"/>
      <c r="AD105" s="173"/>
      <c r="AE105" s="173"/>
      <c r="AF105" s="173"/>
      <c r="AG105" s="173"/>
      <c r="AH105" s="173"/>
      <c r="AI105" s="173"/>
      <c r="AJ105" s="173"/>
      <c r="AK105" s="173"/>
      <c r="AL105" s="173"/>
      <c r="AM105" s="173"/>
      <c r="AN105" s="173"/>
      <c r="AO105" s="173"/>
      <c r="AP105" s="173"/>
      <c r="AQ105" s="173"/>
      <c r="AR105" s="173"/>
      <c r="AS105" s="173"/>
      <c r="AT105" s="173"/>
      <c r="AU105" s="173"/>
      <c r="AV105" s="206"/>
    </row>
    <row r="106" spans="1:48" ht="15.75" customHeight="1" thickBot="1">
      <c r="A106" s="548"/>
      <c r="B106" s="549"/>
      <c r="C106" s="168" t="s">
        <v>164</v>
      </c>
      <c r="D106" s="196"/>
      <c r="E106" s="196"/>
      <c r="F106" s="196"/>
      <c r="G106" s="196"/>
      <c r="H106" s="196"/>
      <c r="I106" s="196"/>
      <c r="J106" s="196"/>
      <c r="K106" s="196"/>
      <c r="L106" s="196"/>
      <c r="M106" s="196"/>
      <c r="N106" s="196"/>
      <c r="O106" s="196"/>
      <c r="P106" s="196"/>
      <c r="Q106" s="196"/>
      <c r="R106" s="196"/>
      <c r="S106" s="196"/>
      <c r="T106" s="196"/>
      <c r="U106" s="196"/>
      <c r="V106" s="196"/>
      <c r="W106" s="196"/>
      <c r="X106" s="196"/>
      <c r="Y106" s="196"/>
      <c r="Z106" s="205"/>
      <c r="AA106" s="173"/>
      <c r="AB106" s="173"/>
      <c r="AC106" s="173"/>
      <c r="AD106" s="173"/>
      <c r="AE106" s="173"/>
      <c r="AF106" s="173"/>
      <c r="AG106" s="173"/>
      <c r="AH106" s="173"/>
      <c r="AI106" s="173"/>
      <c r="AJ106" s="173"/>
      <c r="AK106" s="173"/>
      <c r="AL106" s="173"/>
      <c r="AM106" s="173"/>
      <c r="AN106" s="173"/>
      <c r="AO106" s="173"/>
      <c r="AP106" s="173"/>
      <c r="AQ106" s="173"/>
      <c r="AR106" s="173"/>
      <c r="AS106" s="173"/>
      <c r="AT106" s="173"/>
      <c r="AU106" s="173"/>
      <c r="AV106" s="206"/>
    </row>
    <row r="107" spans="1:48" ht="50.15" customHeight="1">
      <c r="A107" s="550" t="s">
        <v>188</v>
      </c>
      <c r="B107" s="552">
        <f>'1. Samlet budgetoversigt'!E117-(SUM('2. Specifikationer'!D108:AV108))</f>
        <v>0</v>
      </c>
      <c r="C107" s="167" t="s">
        <v>238</v>
      </c>
      <c r="D107" s="411"/>
      <c r="E107" s="411"/>
      <c r="F107" s="411"/>
      <c r="G107" s="411"/>
      <c r="H107" s="411"/>
      <c r="I107" s="411"/>
      <c r="J107" s="411"/>
      <c r="K107" s="411"/>
      <c r="L107" s="411"/>
      <c r="M107" s="411"/>
      <c r="N107" s="411"/>
      <c r="O107" s="411"/>
      <c r="P107" s="411"/>
      <c r="Q107" s="411"/>
      <c r="R107" s="411"/>
      <c r="S107" s="411"/>
      <c r="T107" s="411"/>
      <c r="U107" s="411"/>
      <c r="V107" s="411"/>
      <c r="W107" s="411"/>
      <c r="X107" s="411"/>
      <c r="Y107" s="411"/>
      <c r="Z107" s="412"/>
      <c r="AA107" s="413"/>
      <c r="AB107" s="413"/>
      <c r="AC107" s="413"/>
      <c r="AD107" s="413"/>
      <c r="AE107" s="413"/>
      <c r="AF107" s="413"/>
      <c r="AG107" s="413"/>
      <c r="AH107" s="413"/>
      <c r="AI107" s="413"/>
      <c r="AJ107" s="413"/>
      <c r="AK107" s="413"/>
      <c r="AL107" s="413"/>
      <c r="AM107" s="413"/>
      <c r="AN107" s="413"/>
      <c r="AO107" s="413"/>
      <c r="AP107" s="413"/>
      <c r="AQ107" s="413"/>
      <c r="AR107" s="413"/>
      <c r="AS107" s="413"/>
      <c r="AT107" s="413"/>
      <c r="AU107" s="413"/>
      <c r="AV107" s="414"/>
    </row>
    <row r="108" spans="1:48" ht="15.75" customHeight="1" thickBot="1">
      <c r="A108" s="551"/>
      <c r="B108" s="553"/>
      <c r="C108" s="283" t="s">
        <v>188</v>
      </c>
      <c r="D108" s="282"/>
      <c r="E108" s="282"/>
      <c r="F108" s="282"/>
      <c r="G108" s="282"/>
      <c r="H108" s="282"/>
      <c r="I108" s="282"/>
      <c r="J108" s="282"/>
      <c r="K108" s="282"/>
      <c r="L108" s="282"/>
      <c r="M108" s="282"/>
      <c r="N108" s="282"/>
      <c r="O108" s="282"/>
      <c r="P108" s="282"/>
      <c r="Q108" s="282"/>
      <c r="R108" s="282"/>
      <c r="S108" s="282"/>
      <c r="T108" s="282"/>
      <c r="U108" s="282"/>
      <c r="V108" s="282"/>
      <c r="W108" s="282"/>
      <c r="X108" s="282"/>
      <c r="Y108" s="282"/>
      <c r="Z108" s="205"/>
      <c r="AA108" s="173"/>
      <c r="AB108" s="173"/>
      <c r="AC108" s="173"/>
      <c r="AD108" s="173"/>
      <c r="AE108" s="173"/>
      <c r="AF108" s="173"/>
      <c r="AG108" s="173"/>
      <c r="AH108" s="173"/>
      <c r="AI108" s="173"/>
      <c r="AJ108" s="173"/>
      <c r="AK108" s="173"/>
      <c r="AL108" s="173"/>
      <c r="AM108" s="173"/>
      <c r="AN108" s="173"/>
      <c r="AO108" s="173"/>
      <c r="AP108" s="173"/>
      <c r="AQ108" s="173"/>
      <c r="AR108" s="173"/>
      <c r="AS108" s="173"/>
      <c r="AT108" s="173"/>
      <c r="AU108" s="173"/>
      <c r="AV108" s="206"/>
    </row>
    <row r="109" spans="1:48" ht="70" customHeight="1">
      <c r="A109" s="550" t="s">
        <v>10</v>
      </c>
      <c r="B109" s="552">
        <f>'1. Samlet budgetoversigt'!E118-(SUM('2. Specifikationer'!D110:AV110))</f>
        <v>0</v>
      </c>
      <c r="C109" s="281" t="s">
        <v>162</v>
      </c>
      <c r="D109" s="411"/>
      <c r="E109" s="411"/>
      <c r="F109" s="411"/>
      <c r="G109" s="411"/>
      <c r="H109" s="411"/>
      <c r="I109" s="411"/>
      <c r="J109" s="411"/>
      <c r="K109" s="411"/>
      <c r="L109" s="411"/>
      <c r="M109" s="411"/>
      <c r="N109" s="411"/>
      <c r="O109" s="411"/>
      <c r="P109" s="411"/>
      <c r="Q109" s="411"/>
      <c r="R109" s="411"/>
      <c r="S109" s="411"/>
      <c r="T109" s="411"/>
      <c r="U109" s="411"/>
      <c r="V109" s="411"/>
      <c r="W109" s="411"/>
      <c r="X109" s="411"/>
      <c r="Y109" s="411"/>
      <c r="Z109" s="412"/>
      <c r="AA109" s="413"/>
      <c r="AB109" s="413"/>
      <c r="AC109" s="413"/>
      <c r="AD109" s="413"/>
      <c r="AE109" s="413"/>
      <c r="AF109" s="413"/>
      <c r="AG109" s="413"/>
      <c r="AH109" s="413"/>
      <c r="AI109" s="413"/>
      <c r="AJ109" s="413"/>
      <c r="AK109" s="413"/>
      <c r="AL109" s="413"/>
      <c r="AM109" s="413"/>
      <c r="AN109" s="413"/>
      <c r="AO109" s="413"/>
      <c r="AP109" s="413"/>
      <c r="AQ109" s="413"/>
      <c r="AR109" s="413"/>
      <c r="AS109" s="413"/>
      <c r="AT109" s="413"/>
      <c r="AU109" s="413"/>
      <c r="AV109" s="414"/>
    </row>
    <row r="110" spans="1:48" ht="15.75" customHeight="1" thickBot="1">
      <c r="A110" s="551"/>
      <c r="B110" s="553"/>
      <c r="C110" s="166" t="s">
        <v>164</v>
      </c>
      <c r="D110" s="284"/>
      <c r="E110" s="284"/>
      <c r="F110" s="284"/>
      <c r="G110" s="284"/>
      <c r="H110" s="284"/>
      <c r="I110" s="284"/>
      <c r="J110" s="284"/>
      <c r="K110" s="284"/>
      <c r="L110" s="284"/>
      <c r="M110" s="284"/>
      <c r="N110" s="284"/>
      <c r="O110" s="284"/>
      <c r="P110" s="284"/>
      <c r="Q110" s="284"/>
      <c r="R110" s="284"/>
      <c r="S110" s="284"/>
      <c r="T110" s="284"/>
      <c r="U110" s="284"/>
      <c r="V110" s="284"/>
      <c r="W110" s="284"/>
      <c r="X110" s="284"/>
      <c r="Y110" s="284"/>
      <c r="Z110" s="205"/>
      <c r="AA110" s="173"/>
      <c r="AB110" s="173"/>
      <c r="AC110" s="173"/>
      <c r="AD110" s="173"/>
      <c r="AE110" s="173"/>
      <c r="AF110" s="173"/>
      <c r="AG110" s="173"/>
      <c r="AH110" s="173"/>
      <c r="AI110" s="173"/>
      <c r="AJ110" s="173"/>
      <c r="AK110" s="173"/>
      <c r="AL110" s="173"/>
      <c r="AM110" s="173"/>
      <c r="AN110" s="173"/>
      <c r="AO110" s="173"/>
      <c r="AP110" s="173"/>
      <c r="AQ110" s="173"/>
      <c r="AR110" s="173"/>
      <c r="AS110" s="173"/>
      <c r="AT110" s="173"/>
      <c r="AU110" s="173"/>
      <c r="AV110" s="206"/>
    </row>
    <row r="111" spans="1:48" ht="70" customHeight="1" thickBot="1">
      <c r="A111" s="548" t="s">
        <v>68</v>
      </c>
      <c r="B111" s="549">
        <f>'1. Samlet budgetoversigt'!E119-(SUM('2. Specifikationer'!D112:AV112))</f>
        <v>0</v>
      </c>
      <c r="C111" s="170" t="s">
        <v>162</v>
      </c>
      <c r="D111" s="199"/>
      <c r="E111" s="199"/>
      <c r="F111" s="199"/>
      <c r="G111" s="199"/>
      <c r="H111" s="199"/>
      <c r="I111" s="199"/>
      <c r="J111" s="199"/>
      <c r="K111" s="199"/>
      <c r="L111" s="199"/>
      <c r="M111" s="199"/>
      <c r="N111" s="199"/>
      <c r="O111" s="199"/>
      <c r="P111" s="199"/>
      <c r="Q111" s="199"/>
      <c r="R111" s="199"/>
      <c r="S111" s="199"/>
      <c r="T111" s="199"/>
      <c r="U111" s="199"/>
      <c r="V111" s="199"/>
      <c r="W111" s="199"/>
      <c r="X111" s="199"/>
      <c r="Y111" s="199"/>
      <c r="Z111" s="205"/>
      <c r="AA111" s="173"/>
      <c r="AB111" s="173"/>
      <c r="AC111" s="173"/>
      <c r="AD111" s="173"/>
      <c r="AE111" s="173"/>
      <c r="AF111" s="173"/>
      <c r="AG111" s="173"/>
      <c r="AH111" s="173"/>
      <c r="AI111" s="173"/>
      <c r="AJ111" s="173"/>
      <c r="AK111" s="173"/>
      <c r="AL111" s="173"/>
      <c r="AM111" s="173"/>
      <c r="AN111" s="173"/>
      <c r="AO111" s="173"/>
      <c r="AP111" s="173"/>
      <c r="AQ111" s="173"/>
      <c r="AR111" s="173"/>
      <c r="AS111" s="173"/>
      <c r="AT111" s="173"/>
      <c r="AU111" s="173"/>
      <c r="AV111" s="206"/>
    </row>
    <row r="112" spans="1:48" ht="15.75" customHeight="1" thickBot="1">
      <c r="A112" s="548"/>
      <c r="B112" s="549"/>
      <c r="C112" s="166" t="s">
        <v>164</v>
      </c>
      <c r="D112" s="197"/>
      <c r="E112" s="196"/>
      <c r="F112" s="196"/>
      <c r="G112" s="196"/>
      <c r="H112" s="196"/>
      <c r="I112" s="196"/>
      <c r="J112" s="196"/>
      <c r="K112" s="196"/>
      <c r="L112" s="196"/>
      <c r="M112" s="196"/>
      <c r="N112" s="196"/>
      <c r="O112" s="196"/>
      <c r="P112" s="196"/>
      <c r="Q112" s="196"/>
      <c r="R112" s="196"/>
      <c r="S112" s="196"/>
      <c r="T112" s="196"/>
      <c r="U112" s="196"/>
      <c r="V112" s="196"/>
      <c r="W112" s="196"/>
      <c r="X112" s="196"/>
      <c r="Y112" s="196"/>
      <c r="Z112" s="207"/>
      <c r="AA112" s="208"/>
      <c r="AB112" s="208"/>
      <c r="AC112" s="208"/>
      <c r="AD112" s="208"/>
      <c r="AE112" s="208"/>
      <c r="AF112" s="208"/>
      <c r="AG112" s="208"/>
      <c r="AH112" s="208"/>
      <c r="AI112" s="208"/>
      <c r="AJ112" s="208"/>
      <c r="AK112" s="208"/>
      <c r="AL112" s="208"/>
      <c r="AM112" s="208"/>
      <c r="AN112" s="208"/>
      <c r="AO112" s="208"/>
      <c r="AP112" s="208"/>
      <c r="AQ112" s="208"/>
      <c r="AR112" s="208"/>
      <c r="AS112" s="208"/>
      <c r="AT112" s="208"/>
      <c r="AU112" s="208"/>
      <c r="AV112" s="209"/>
    </row>
    <row r="113" spans="1:48" ht="14.5" thickBot="1"/>
    <row r="114" spans="1:48" ht="18.5" thickTop="1">
      <c r="A114" s="285" t="s">
        <v>24</v>
      </c>
      <c r="B114" s="286" t="str">
        <f>IF('1. Samlet budgetoversigt'!B130="","",'1. Samlet budgetoversigt'!B130)</f>
        <v/>
      </c>
      <c r="C114" s="285" t="s">
        <v>40</v>
      </c>
      <c r="D114" s="257">
        <f>IF(D121="Ekstern evaluator understøtter projektets effekstyring. Der bidrages med efterkvalificering, vejledning i effektstyring samt outcomemåling (anbefales af sekretariatet)",1,0)</f>
        <v>0</v>
      </c>
      <c r="E114" s="176"/>
    </row>
    <row r="115" spans="1:48">
      <c r="A115" s="176"/>
      <c r="B115" s="176"/>
      <c r="C115" s="176"/>
      <c r="D115" s="176"/>
      <c r="E115" s="176"/>
    </row>
    <row r="116" spans="1:48" ht="14.5" thickBot="1">
      <c r="A116" s="176"/>
      <c r="B116" s="183" t="s">
        <v>200</v>
      </c>
      <c r="C116" s="179" t="s">
        <v>161</v>
      </c>
      <c r="D116" s="183" t="s">
        <v>165</v>
      </c>
      <c r="E116" s="183" t="s">
        <v>166</v>
      </c>
      <c r="F116" s="183" t="s">
        <v>167</v>
      </c>
      <c r="G116" s="183" t="s">
        <v>168</v>
      </c>
      <c r="H116" s="183" t="s">
        <v>169</v>
      </c>
      <c r="I116" s="183" t="s">
        <v>170</v>
      </c>
      <c r="J116" s="183" t="s">
        <v>171</v>
      </c>
      <c r="K116" s="183" t="s">
        <v>172</v>
      </c>
      <c r="L116" s="183" t="s">
        <v>173</v>
      </c>
      <c r="M116" s="183" t="s">
        <v>174</v>
      </c>
      <c r="N116" s="183" t="s">
        <v>175</v>
      </c>
      <c r="O116" s="183" t="s">
        <v>176</v>
      </c>
      <c r="P116" s="183" t="s">
        <v>177</v>
      </c>
      <c r="Q116" s="183" t="s">
        <v>178</v>
      </c>
      <c r="R116" s="183" t="s">
        <v>179</v>
      </c>
      <c r="S116" s="183" t="s">
        <v>180</v>
      </c>
      <c r="T116" s="183" t="s">
        <v>181</v>
      </c>
      <c r="U116" s="183" t="s">
        <v>182</v>
      </c>
      <c r="V116" s="183" t="s">
        <v>183</v>
      </c>
      <c r="W116" s="183" t="s">
        <v>184</v>
      </c>
      <c r="X116" s="183" t="s">
        <v>185</v>
      </c>
      <c r="Y116" s="183" t="s">
        <v>186</v>
      </c>
      <c r="Z116" s="201" t="s">
        <v>199</v>
      </c>
    </row>
    <row r="117" spans="1:48" ht="70" customHeight="1">
      <c r="A117" s="550" t="s">
        <v>67</v>
      </c>
      <c r="B117" s="555" t="str">
        <f>_xlfn.CONCAT('1. Samlet budgetoversigt'!F135-(SUM('2. Specifikationer'!D119:AV119))," timer")</f>
        <v>0 timer</v>
      </c>
      <c r="C117" s="181" t="s">
        <v>162</v>
      </c>
      <c r="D117" s="199"/>
      <c r="E117" s="199"/>
      <c r="F117" s="199"/>
      <c r="G117" s="199"/>
      <c r="H117" s="199"/>
      <c r="I117" s="199"/>
      <c r="J117" s="199"/>
      <c r="K117" s="199"/>
      <c r="L117" s="199"/>
      <c r="M117" s="199"/>
      <c r="N117" s="199"/>
      <c r="O117" s="199"/>
      <c r="P117" s="199"/>
      <c r="Q117" s="199"/>
      <c r="R117" s="199"/>
      <c r="S117" s="199"/>
      <c r="T117" s="199"/>
      <c r="U117" s="199"/>
      <c r="V117" s="199"/>
      <c r="W117" s="199"/>
      <c r="X117" s="199"/>
      <c r="Y117" s="199"/>
      <c r="Z117" s="202"/>
      <c r="AA117" s="203"/>
      <c r="AB117" s="203"/>
      <c r="AC117" s="203"/>
      <c r="AD117" s="203"/>
      <c r="AE117" s="203"/>
      <c r="AF117" s="203"/>
      <c r="AG117" s="203"/>
      <c r="AH117" s="203"/>
      <c r="AI117" s="203"/>
      <c r="AJ117" s="203"/>
      <c r="AK117" s="203"/>
      <c r="AL117" s="203"/>
      <c r="AM117" s="203"/>
      <c r="AN117" s="203"/>
      <c r="AO117" s="203"/>
      <c r="AP117" s="203"/>
      <c r="AQ117" s="203"/>
      <c r="AR117" s="203"/>
      <c r="AS117" s="203"/>
      <c r="AT117" s="203"/>
      <c r="AU117" s="203"/>
      <c r="AV117" s="204"/>
    </row>
    <row r="118" spans="1:48" ht="15.75" customHeight="1">
      <c r="A118" s="554"/>
      <c r="B118" s="556"/>
      <c r="C118" s="165" t="s">
        <v>163</v>
      </c>
      <c r="D118" s="171"/>
      <c r="E118" s="171"/>
      <c r="F118" s="171"/>
      <c r="G118" s="171"/>
      <c r="H118" s="171"/>
      <c r="I118" s="171"/>
      <c r="J118" s="171"/>
      <c r="K118" s="171"/>
      <c r="L118" s="171"/>
      <c r="M118" s="171"/>
      <c r="N118" s="171"/>
      <c r="O118" s="171"/>
      <c r="P118" s="171"/>
      <c r="Q118" s="171"/>
      <c r="R118" s="171"/>
      <c r="S118" s="171"/>
      <c r="T118" s="171"/>
      <c r="U118" s="171"/>
      <c r="V118" s="171"/>
      <c r="W118" s="171"/>
      <c r="X118" s="171"/>
      <c r="Y118" s="171"/>
      <c r="Z118" s="205"/>
      <c r="AA118" s="173"/>
      <c r="AB118" s="173"/>
      <c r="AC118" s="173"/>
      <c r="AD118" s="173"/>
      <c r="AE118" s="173"/>
      <c r="AF118" s="173"/>
      <c r="AG118" s="173"/>
      <c r="AH118" s="173"/>
      <c r="AI118" s="173"/>
      <c r="AJ118" s="173"/>
      <c r="AK118" s="173"/>
      <c r="AL118" s="173"/>
      <c r="AM118" s="173"/>
      <c r="AN118" s="173"/>
      <c r="AO118" s="173"/>
      <c r="AP118" s="173"/>
      <c r="AQ118" s="173"/>
      <c r="AR118" s="173"/>
      <c r="AS118" s="173"/>
      <c r="AT118" s="173"/>
      <c r="AU118" s="173"/>
      <c r="AV118" s="206"/>
    </row>
    <row r="119" spans="1:48" ht="15.75" customHeight="1" thickBot="1">
      <c r="A119" s="554"/>
      <c r="B119" s="557"/>
      <c r="C119" s="165" t="s">
        <v>9</v>
      </c>
      <c r="D119" s="171"/>
      <c r="E119" s="171"/>
      <c r="F119" s="171"/>
      <c r="G119" s="171"/>
      <c r="H119" s="171"/>
      <c r="I119" s="171"/>
      <c r="J119" s="171"/>
      <c r="K119" s="171"/>
      <c r="L119" s="171"/>
      <c r="M119" s="171"/>
      <c r="N119" s="171"/>
      <c r="O119" s="171"/>
      <c r="P119" s="171"/>
      <c r="Q119" s="171"/>
      <c r="R119" s="171"/>
      <c r="S119" s="171"/>
      <c r="T119" s="171"/>
      <c r="U119" s="171"/>
      <c r="V119" s="171"/>
      <c r="W119" s="171"/>
      <c r="X119" s="171"/>
      <c r="Y119" s="171"/>
      <c r="Z119" s="205"/>
      <c r="AA119" s="173"/>
      <c r="AB119" s="173"/>
      <c r="AC119" s="173"/>
      <c r="AD119" s="173"/>
      <c r="AE119" s="173"/>
      <c r="AF119" s="173"/>
      <c r="AG119" s="173"/>
      <c r="AH119" s="173"/>
      <c r="AI119" s="173"/>
      <c r="AJ119" s="173"/>
      <c r="AK119" s="173"/>
      <c r="AL119" s="173"/>
      <c r="AM119" s="173"/>
      <c r="AN119" s="173"/>
      <c r="AO119" s="173"/>
      <c r="AP119" s="173"/>
      <c r="AQ119" s="173"/>
      <c r="AR119" s="173"/>
      <c r="AS119" s="173"/>
      <c r="AT119" s="173"/>
      <c r="AU119" s="173"/>
      <c r="AV119" s="206"/>
    </row>
    <row r="120" spans="1:48" ht="15.75" customHeight="1" thickBot="1">
      <c r="A120" s="551"/>
      <c r="B120" s="214">
        <f>'1. Samlet budgetoversigt'!E135-(SUM('2. Specifikationer'!D120:AV120))</f>
        <v>0</v>
      </c>
      <c r="C120" s="166" t="s">
        <v>164</v>
      </c>
      <c r="D120" s="195" t="str">
        <f>IF(D118*D119=0,"",(D118*D119))</f>
        <v/>
      </c>
      <c r="E120" s="195" t="str">
        <f t="shared" ref="E120:AV120" si="10">IF(E118*E119=0,"",(E118*E119))</f>
        <v/>
      </c>
      <c r="F120" s="195" t="str">
        <f t="shared" si="10"/>
        <v/>
      </c>
      <c r="G120" s="195" t="str">
        <f t="shared" si="10"/>
        <v/>
      </c>
      <c r="H120" s="195" t="str">
        <f t="shared" si="10"/>
        <v/>
      </c>
      <c r="I120" s="195" t="str">
        <f t="shared" si="10"/>
        <v/>
      </c>
      <c r="J120" s="195" t="str">
        <f t="shared" si="10"/>
        <v/>
      </c>
      <c r="K120" s="195" t="str">
        <f t="shared" si="10"/>
        <v/>
      </c>
      <c r="L120" s="195" t="str">
        <f t="shared" si="10"/>
        <v/>
      </c>
      <c r="M120" s="195" t="str">
        <f t="shared" si="10"/>
        <v/>
      </c>
      <c r="N120" s="195" t="str">
        <f t="shared" si="10"/>
        <v/>
      </c>
      <c r="O120" s="195" t="str">
        <f t="shared" si="10"/>
        <v/>
      </c>
      <c r="P120" s="195" t="str">
        <f t="shared" si="10"/>
        <v/>
      </c>
      <c r="Q120" s="195" t="str">
        <f t="shared" si="10"/>
        <v/>
      </c>
      <c r="R120" s="195" t="str">
        <f t="shared" si="10"/>
        <v/>
      </c>
      <c r="S120" s="195" t="str">
        <f t="shared" si="10"/>
        <v/>
      </c>
      <c r="T120" s="195" t="str">
        <f t="shared" si="10"/>
        <v/>
      </c>
      <c r="U120" s="195" t="str">
        <f t="shared" si="10"/>
        <v/>
      </c>
      <c r="V120" s="195" t="str">
        <f t="shared" si="10"/>
        <v/>
      </c>
      <c r="W120" s="195" t="str">
        <f t="shared" si="10"/>
        <v/>
      </c>
      <c r="X120" s="195" t="str">
        <f t="shared" si="10"/>
        <v/>
      </c>
      <c r="Y120" s="195" t="str">
        <f t="shared" si="10"/>
        <v/>
      </c>
      <c r="Z120" s="210" t="str">
        <f t="shared" si="10"/>
        <v/>
      </c>
      <c r="AA120" s="211" t="str">
        <f t="shared" si="10"/>
        <v/>
      </c>
      <c r="AB120" s="211" t="str">
        <f t="shared" si="10"/>
        <v/>
      </c>
      <c r="AC120" s="211" t="str">
        <f t="shared" si="10"/>
        <v/>
      </c>
      <c r="AD120" s="211" t="str">
        <f t="shared" si="10"/>
        <v/>
      </c>
      <c r="AE120" s="211" t="str">
        <f t="shared" si="10"/>
        <v/>
      </c>
      <c r="AF120" s="211" t="str">
        <f t="shared" si="10"/>
        <v/>
      </c>
      <c r="AG120" s="211" t="str">
        <f t="shared" si="10"/>
        <v/>
      </c>
      <c r="AH120" s="211" t="str">
        <f t="shared" si="10"/>
        <v/>
      </c>
      <c r="AI120" s="211" t="str">
        <f t="shared" si="10"/>
        <v/>
      </c>
      <c r="AJ120" s="211" t="str">
        <f t="shared" si="10"/>
        <v/>
      </c>
      <c r="AK120" s="211" t="str">
        <f t="shared" si="10"/>
        <v/>
      </c>
      <c r="AL120" s="211" t="str">
        <f t="shared" si="10"/>
        <v/>
      </c>
      <c r="AM120" s="211" t="str">
        <f t="shared" si="10"/>
        <v/>
      </c>
      <c r="AN120" s="211" t="str">
        <f t="shared" si="10"/>
        <v/>
      </c>
      <c r="AO120" s="211" t="str">
        <f t="shared" si="10"/>
        <v/>
      </c>
      <c r="AP120" s="211" t="str">
        <f t="shared" si="10"/>
        <v/>
      </c>
      <c r="AQ120" s="211" t="str">
        <f t="shared" si="10"/>
        <v/>
      </c>
      <c r="AR120" s="211" t="str">
        <f t="shared" si="10"/>
        <v/>
      </c>
      <c r="AS120" s="211" t="str">
        <f t="shared" si="10"/>
        <v/>
      </c>
      <c r="AT120" s="211" t="str">
        <f t="shared" si="10"/>
        <v/>
      </c>
      <c r="AU120" s="211" t="str">
        <f t="shared" si="10"/>
        <v/>
      </c>
      <c r="AV120" s="212" t="str">
        <f t="shared" si="10"/>
        <v/>
      </c>
    </row>
    <row r="121" spans="1:48" ht="70" customHeight="1">
      <c r="A121" s="554" t="s">
        <v>3</v>
      </c>
      <c r="B121" s="552">
        <f>'1. Samlet budgetoversigt'!E136-(SUM('2. Specifikationer'!D124:AV124))</f>
        <v>0</v>
      </c>
      <c r="C121" s="170" t="s">
        <v>162</v>
      </c>
      <c r="D121" s="410"/>
      <c r="E121" s="200"/>
      <c r="F121" s="200"/>
      <c r="G121" s="200"/>
      <c r="H121" s="200"/>
      <c r="I121" s="200"/>
      <c r="J121" s="200"/>
      <c r="K121" s="200"/>
      <c r="L121" s="200"/>
      <c r="M121" s="200"/>
      <c r="N121" s="200"/>
      <c r="O121" s="200"/>
      <c r="P121" s="200"/>
      <c r="Q121" s="200"/>
      <c r="R121" s="200"/>
      <c r="S121" s="200"/>
      <c r="T121" s="200"/>
      <c r="U121" s="200"/>
      <c r="V121" s="200"/>
      <c r="W121" s="200"/>
      <c r="X121" s="200"/>
      <c r="Y121" s="200"/>
      <c r="Z121" s="205"/>
      <c r="AA121" s="173"/>
      <c r="AB121" s="173"/>
      <c r="AC121" s="173"/>
      <c r="AD121" s="173"/>
      <c r="AE121" s="173"/>
      <c r="AF121" s="173"/>
      <c r="AG121" s="173"/>
      <c r="AH121" s="173"/>
      <c r="AI121" s="173"/>
      <c r="AJ121" s="173"/>
      <c r="AK121" s="173"/>
      <c r="AL121" s="173"/>
      <c r="AM121" s="173"/>
      <c r="AN121" s="173"/>
      <c r="AO121" s="173"/>
      <c r="AP121" s="173"/>
      <c r="AQ121" s="173"/>
      <c r="AR121" s="173"/>
      <c r="AS121" s="173"/>
      <c r="AT121" s="173"/>
      <c r="AU121" s="173"/>
      <c r="AV121" s="206"/>
    </row>
    <row r="122" spans="1:48" ht="15.75" customHeight="1">
      <c r="A122" s="554"/>
      <c r="B122" s="558"/>
      <c r="C122" s="165" t="s">
        <v>163</v>
      </c>
      <c r="D122" s="171"/>
      <c r="E122" s="171"/>
      <c r="F122" s="171"/>
      <c r="G122" s="171"/>
      <c r="H122" s="171"/>
      <c r="I122" s="171"/>
      <c r="J122" s="171"/>
      <c r="K122" s="171"/>
      <c r="L122" s="171"/>
      <c r="M122" s="171"/>
      <c r="N122" s="171"/>
      <c r="O122" s="171"/>
      <c r="P122" s="171"/>
      <c r="Q122" s="171"/>
      <c r="R122" s="171"/>
      <c r="S122" s="171"/>
      <c r="T122" s="171"/>
      <c r="U122" s="171"/>
      <c r="V122" s="171"/>
      <c r="W122" s="171"/>
      <c r="X122" s="171"/>
      <c r="Y122" s="171"/>
      <c r="Z122" s="205"/>
      <c r="AA122" s="173"/>
      <c r="AB122" s="173"/>
      <c r="AC122" s="173"/>
      <c r="AD122" s="173"/>
      <c r="AE122" s="173"/>
      <c r="AF122" s="173"/>
      <c r="AG122" s="173"/>
      <c r="AH122" s="173"/>
      <c r="AI122" s="173"/>
      <c r="AJ122" s="173"/>
      <c r="AK122" s="173"/>
      <c r="AL122" s="173"/>
      <c r="AM122" s="173"/>
      <c r="AN122" s="173"/>
      <c r="AO122" s="173"/>
      <c r="AP122" s="173"/>
      <c r="AQ122" s="173"/>
      <c r="AR122" s="173"/>
      <c r="AS122" s="173"/>
      <c r="AT122" s="173"/>
      <c r="AU122" s="173"/>
      <c r="AV122" s="206"/>
    </row>
    <row r="123" spans="1:48" ht="15.75" customHeight="1">
      <c r="A123" s="554"/>
      <c r="B123" s="558"/>
      <c r="C123" s="165" t="s">
        <v>9</v>
      </c>
      <c r="D123" s="171"/>
      <c r="E123" s="171"/>
      <c r="F123" s="171"/>
      <c r="G123" s="171"/>
      <c r="H123" s="171"/>
      <c r="I123" s="171"/>
      <c r="J123" s="171"/>
      <c r="K123" s="171"/>
      <c r="L123" s="171"/>
      <c r="M123" s="171"/>
      <c r="N123" s="171"/>
      <c r="O123" s="171"/>
      <c r="P123" s="171"/>
      <c r="Q123" s="171"/>
      <c r="R123" s="171"/>
      <c r="S123" s="171"/>
      <c r="T123" s="171"/>
      <c r="U123" s="171"/>
      <c r="V123" s="171"/>
      <c r="W123" s="171"/>
      <c r="X123" s="171"/>
      <c r="Y123" s="171"/>
      <c r="Z123" s="205"/>
      <c r="AA123" s="173"/>
      <c r="AB123" s="173"/>
      <c r="AC123" s="173"/>
      <c r="AD123" s="173"/>
      <c r="AE123" s="173"/>
      <c r="AF123" s="173"/>
      <c r="AG123" s="173"/>
      <c r="AH123" s="173"/>
      <c r="AI123" s="173"/>
      <c r="AJ123" s="173"/>
      <c r="AK123" s="173"/>
      <c r="AL123" s="173"/>
      <c r="AM123" s="173"/>
      <c r="AN123" s="173"/>
      <c r="AO123" s="173"/>
      <c r="AP123" s="173"/>
      <c r="AQ123" s="173"/>
      <c r="AR123" s="173"/>
      <c r="AS123" s="173"/>
      <c r="AT123" s="173"/>
      <c r="AU123" s="173"/>
      <c r="AV123" s="206"/>
    </row>
    <row r="124" spans="1:48" ht="15.75" customHeight="1" thickBot="1">
      <c r="A124" s="554"/>
      <c r="B124" s="553"/>
      <c r="C124" s="168" t="s">
        <v>164</v>
      </c>
      <c r="D124" s="194" t="str">
        <f>IF('1. Samlet budgetoversigt'!F132="Ja (anbefales)",58000,IF(D122*D123=0,"",(D122*D123)))</f>
        <v/>
      </c>
      <c r="E124" s="194" t="str">
        <f t="shared" ref="E124:AV124" si="11">IF(E122*E123=0,"",(E122*E123))</f>
        <v/>
      </c>
      <c r="F124" s="194" t="str">
        <f t="shared" si="11"/>
        <v/>
      </c>
      <c r="G124" s="194" t="str">
        <f t="shared" si="11"/>
        <v/>
      </c>
      <c r="H124" s="194" t="str">
        <f t="shared" si="11"/>
        <v/>
      </c>
      <c r="I124" s="194" t="str">
        <f t="shared" si="11"/>
        <v/>
      </c>
      <c r="J124" s="194" t="str">
        <f t="shared" si="11"/>
        <v/>
      </c>
      <c r="K124" s="194" t="str">
        <f t="shared" si="11"/>
        <v/>
      </c>
      <c r="L124" s="194" t="str">
        <f t="shared" si="11"/>
        <v/>
      </c>
      <c r="M124" s="194" t="str">
        <f t="shared" si="11"/>
        <v/>
      </c>
      <c r="N124" s="194" t="str">
        <f t="shared" si="11"/>
        <v/>
      </c>
      <c r="O124" s="194" t="str">
        <f t="shared" si="11"/>
        <v/>
      </c>
      <c r="P124" s="194" t="str">
        <f t="shared" si="11"/>
        <v/>
      </c>
      <c r="Q124" s="194" t="str">
        <f t="shared" si="11"/>
        <v/>
      </c>
      <c r="R124" s="194" t="str">
        <f t="shared" si="11"/>
        <v/>
      </c>
      <c r="S124" s="194" t="str">
        <f t="shared" si="11"/>
        <v/>
      </c>
      <c r="T124" s="194" t="str">
        <f t="shared" si="11"/>
        <v/>
      </c>
      <c r="U124" s="194" t="str">
        <f t="shared" si="11"/>
        <v/>
      </c>
      <c r="V124" s="194" t="str">
        <f t="shared" si="11"/>
        <v/>
      </c>
      <c r="W124" s="194" t="str">
        <f t="shared" si="11"/>
        <v/>
      </c>
      <c r="X124" s="194" t="str">
        <f t="shared" si="11"/>
        <v/>
      </c>
      <c r="Y124" s="194" t="str">
        <f t="shared" si="11"/>
        <v/>
      </c>
      <c r="Z124" s="210" t="str">
        <f t="shared" si="11"/>
        <v/>
      </c>
      <c r="AA124" s="211" t="str">
        <f t="shared" si="11"/>
        <v/>
      </c>
      <c r="AB124" s="211" t="str">
        <f t="shared" si="11"/>
        <v/>
      </c>
      <c r="AC124" s="211" t="str">
        <f t="shared" si="11"/>
        <v/>
      </c>
      <c r="AD124" s="211" t="str">
        <f t="shared" si="11"/>
        <v/>
      </c>
      <c r="AE124" s="211" t="str">
        <f t="shared" si="11"/>
        <v/>
      </c>
      <c r="AF124" s="211" t="str">
        <f t="shared" si="11"/>
        <v/>
      </c>
      <c r="AG124" s="211" t="str">
        <f t="shared" si="11"/>
        <v/>
      </c>
      <c r="AH124" s="211" t="str">
        <f t="shared" si="11"/>
        <v/>
      </c>
      <c r="AI124" s="211" t="str">
        <f t="shared" si="11"/>
        <v/>
      </c>
      <c r="AJ124" s="211" t="str">
        <f t="shared" si="11"/>
        <v/>
      </c>
      <c r="AK124" s="211" t="str">
        <f t="shared" si="11"/>
        <v/>
      </c>
      <c r="AL124" s="211" t="str">
        <f t="shared" si="11"/>
        <v/>
      </c>
      <c r="AM124" s="211" t="str">
        <f t="shared" si="11"/>
        <v/>
      </c>
      <c r="AN124" s="211" t="str">
        <f t="shared" si="11"/>
        <v/>
      </c>
      <c r="AO124" s="211" t="str">
        <f t="shared" si="11"/>
        <v/>
      </c>
      <c r="AP124" s="211" t="str">
        <f t="shared" si="11"/>
        <v/>
      </c>
      <c r="AQ124" s="211" t="str">
        <f t="shared" si="11"/>
        <v/>
      </c>
      <c r="AR124" s="211" t="str">
        <f t="shared" si="11"/>
        <v/>
      </c>
      <c r="AS124" s="211" t="str">
        <f t="shared" si="11"/>
        <v/>
      </c>
      <c r="AT124" s="211" t="str">
        <f t="shared" si="11"/>
        <v/>
      </c>
      <c r="AU124" s="211" t="str">
        <f t="shared" si="11"/>
        <v/>
      </c>
      <c r="AV124" s="212" t="str">
        <f t="shared" si="11"/>
        <v/>
      </c>
    </row>
    <row r="125" spans="1:48" ht="70" customHeight="1" thickBot="1">
      <c r="A125" s="548" t="s">
        <v>69</v>
      </c>
      <c r="B125" s="549">
        <f>'1. Samlet budgetoversigt'!E137-(SUM('2. Specifikationer'!D126:AV126))</f>
        <v>0</v>
      </c>
      <c r="C125" s="167" t="s">
        <v>162</v>
      </c>
      <c r="D125" s="199"/>
      <c r="E125" s="199"/>
      <c r="F125" s="199"/>
      <c r="G125" s="199"/>
      <c r="H125" s="199"/>
      <c r="I125" s="199"/>
      <c r="J125" s="199"/>
      <c r="K125" s="199"/>
      <c r="L125" s="199"/>
      <c r="M125" s="199"/>
      <c r="N125" s="199"/>
      <c r="O125" s="199"/>
      <c r="P125" s="199"/>
      <c r="Q125" s="199"/>
      <c r="R125" s="199"/>
      <c r="S125" s="199"/>
      <c r="T125" s="199"/>
      <c r="U125" s="199"/>
      <c r="V125" s="199"/>
      <c r="W125" s="199"/>
      <c r="X125" s="199"/>
      <c r="Y125" s="199"/>
      <c r="Z125" s="205"/>
      <c r="AA125" s="173"/>
      <c r="AB125" s="173"/>
      <c r="AC125" s="173"/>
      <c r="AD125" s="173"/>
      <c r="AE125" s="173"/>
      <c r="AF125" s="173"/>
      <c r="AG125" s="173"/>
      <c r="AH125" s="173"/>
      <c r="AI125" s="173"/>
      <c r="AJ125" s="173"/>
      <c r="AK125" s="173"/>
      <c r="AL125" s="173"/>
      <c r="AM125" s="173"/>
      <c r="AN125" s="173"/>
      <c r="AO125" s="173"/>
      <c r="AP125" s="173"/>
      <c r="AQ125" s="173"/>
      <c r="AR125" s="173"/>
      <c r="AS125" s="173"/>
      <c r="AT125" s="173"/>
      <c r="AU125" s="173"/>
      <c r="AV125" s="206"/>
    </row>
    <row r="126" spans="1:48" ht="15.75" customHeight="1" thickBot="1">
      <c r="A126" s="548"/>
      <c r="B126" s="549"/>
      <c r="C126" s="166" t="s">
        <v>164</v>
      </c>
      <c r="D126" s="196"/>
      <c r="E126" s="196"/>
      <c r="F126" s="196"/>
      <c r="G126" s="196"/>
      <c r="H126" s="196"/>
      <c r="I126" s="196"/>
      <c r="J126" s="196"/>
      <c r="K126" s="196"/>
      <c r="L126" s="196"/>
      <c r="M126" s="196"/>
      <c r="N126" s="196"/>
      <c r="O126" s="196"/>
      <c r="P126" s="196"/>
      <c r="Q126" s="196"/>
      <c r="R126" s="196"/>
      <c r="S126" s="196"/>
      <c r="T126" s="196"/>
      <c r="U126" s="196"/>
      <c r="V126" s="196"/>
      <c r="W126" s="196"/>
      <c r="X126" s="196"/>
      <c r="Y126" s="196"/>
      <c r="Z126" s="205"/>
      <c r="AA126" s="173"/>
      <c r="AB126" s="173"/>
      <c r="AC126" s="173"/>
      <c r="AD126" s="173"/>
      <c r="AE126" s="173"/>
      <c r="AF126" s="173"/>
      <c r="AG126" s="173"/>
      <c r="AH126" s="173"/>
      <c r="AI126" s="173"/>
      <c r="AJ126" s="173"/>
      <c r="AK126" s="173"/>
      <c r="AL126" s="173"/>
      <c r="AM126" s="173"/>
      <c r="AN126" s="173"/>
      <c r="AO126" s="173"/>
      <c r="AP126" s="173"/>
      <c r="AQ126" s="173"/>
      <c r="AR126" s="173"/>
      <c r="AS126" s="173"/>
      <c r="AT126" s="173"/>
      <c r="AU126" s="173"/>
      <c r="AV126" s="206"/>
    </row>
    <row r="127" spans="1:48" ht="70" customHeight="1" thickBot="1">
      <c r="A127" s="548" t="s">
        <v>34</v>
      </c>
      <c r="B127" s="549">
        <f>'1. Samlet budgetoversigt'!E138-(SUM('2. Specifikationer'!D128:AV128))</f>
        <v>0</v>
      </c>
      <c r="C127" s="167" t="s">
        <v>162</v>
      </c>
      <c r="D127" s="199"/>
      <c r="E127" s="199"/>
      <c r="F127" s="199"/>
      <c r="G127" s="199"/>
      <c r="H127" s="199"/>
      <c r="I127" s="199"/>
      <c r="J127" s="199"/>
      <c r="K127" s="199"/>
      <c r="L127" s="199"/>
      <c r="M127" s="199"/>
      <c r="N127" s="199"/>
      <c r="O127" s="199"/>
      <c r="P127" s="199"/>
      <c r="Q127" s="199"/>
      <c r="R127" s="199"/>
      <c r="S127" s="199"/>
      <c r="T127" s="199"/>
      <c r="U127" s="199"/>
      <c r="V127" s="199"/>
      <c r="W127" s="199"/>
      <c r="X127" s="199"/>
      <c r="Y127" s="199"/>
      <c r="Z127" s="205"/>
      <c r="AA127" s="173"/>
      <c r="AB127" s="173"/>
      <c r="AC127" s="173"/>
      <c r="AD127" s="173"/>
      <c r="AE127" s="173"/>
      <c r="AF127" s="173"/>
      <c r="AG127" s="173"/>
      <c r="AH127" s="173"/>
      <c r="AI127" s="173"/>
      <c r="AJ127" s="173"/>
      <c r="AK127" s="173"/>
      <c r="AL127" s="173"/>
      <c r="AM127" s="173"/>
      <c r="AN127" s="173"/>
      <c r="AO127" s="173"/>
      <c r="AP127" s="173"/>
      <c r="AQ127" s="173"/>
      <c r="AR127" s="173"/>
      <c r="AS127" s="173"/>
      <c r="AT127" s="173"/>
      <c r="AU127" s="173"/>
      <c r="AV127" s="206"/>
    </row>
    <row r="128" spans="1:48" ht="15.75" customHeight="1" thickBot="1">
      <c r="A128" s="548"/>
      <c r="B128" s="549"/>
      <c r="C128" s="168" t="s">
        <v>164</v>
      </c>
      <c r="D128" s="196"/>
      <c r="E128" s="196"/>
      <c r="F128" s="196"/>
      <c r="G128" s="196"/>
      <c r="H128" s="196"/>
      <c r="I128" s="196"/>
      <c r="J128" s="196"/>
      <c r="K128" s="196"/>
      <c r="L128" s="196"/>
      <c r="M128" s="196"/>
      <c r="N128" s="196"/>
      <c r="O128" s="196"/>
      <c r="P128" s="196"/>
      <c r="Q128" s="196"/>
      <c r="R128" s="196"/>
      <c r="S128" s="196"/>
      <c r="T128" s="196"/>
      <c r="U128" s="196"/>
      <c r="V128" s="196"/>
      <c r="W128" s="196"/>
      <c r="X128" s="196"/>
      <c r="Y128" s="196"/>
      <c r="Z128" s="205"/>
      <c r="AA128" s="173"/>
      <c r="AB128" s="173"/>
      <c r="AC128" s="173"/>
      <c r="AD128" s="173"/>
      <c r="AE128" s="173"/>
      <c r="AF128" s="173"/>
      <c r="AG128" s="173"/>
      <c r="AH128" s="173"/>
      <c r="AI128" s="173"/>
      <c r="AJ128" s="173"/>
      <c r="AK128" s="173"/>
      <c r="AL128" s="173"/>
      <c r="AM128" s="173"/>
      <c r="AN128" s="173"/>
      <c r="AO128" s="173"/>
      <c r="AP128" s="173"/>
      <c r="AQ128" s="173"/>
      <c r="AR128" s="173"/>
      <c r="AS128" s="173"/>
      <c r="AT128" s="173"/>
      <c r="AU128" s="173"/>
      <c r="AV128" s="206"/>
    </row>
    <row r="129" spans="1:48" ht="50.15" customHeight="1">
      <c r="A129" s="550" t="s">
        <v>188</v>
      </c>
      <c r="B129" s="552">
        <f>'1. Samlet budgetoversigt'!E139-(SUM('2. Specifikationer'!D130:AV130))</f>
        <v>0</v>
      </c>
      <c r="C129" s="167" t="s">
        <v>238</v>
      </c>
      <c r="D129" s="411"/>
      <c r="E129" s="411"/>
      <c r="F129" s="411"/>
      <c r="G129" s="411"/>
      <c r="H129" s="411"/>
      <c r="I129" s="411"/>
      <c r="J129" s="411"/>
      <c r="K129" s="411"/>
      <c r="L129" s="411"/>
      <c r="M129" s="411"/>
      <c r="N129" s="411"/>
      <c r="O129" s="411"/>
      <c r="P129" s="411"/>
      <c r="Q129" s="411"/>
      <c r="R129" s="411"/>
      <c r="S129" s="411"/>
      <c r="T129" s="411"/>
      <c r="U129" s="411"/>
      <c r="V129" s="411"/>
      <c r="W129" s="411"/>
      <c r="X129" s="411"/>
      <c r="Y129" s="411"/>
      <c r="Z129" s="412"/>
      <c r="AA129" s="413"/>
      <c r="AB129" s="413"/>
      <c r="AC129" s="413"/>
      <c r="AD129" s="413"/>
      <c r="AE129" s="413"/>
      <c r="AF129" s="413"/>
      <c r="AG129" s="413"/>
      <c r="AH129" s="413"/>
      <c r="AI129" s="413"/>
      <c r="AJ129" s="413"/>
      <c r="AK129" s="413"/>
      <c r="AL129" s="413"/>
      <c r="AM129" s="413"/>
      <c r="AN129" s="413"/>
      <c r="AO129" s="413"/>
      <c r="AP129" s="413"/>
      <c r="AQ129" s="413"/>
      <c r="AR129" s="413"/>
      <c r="AS129" s="413"/>
      <c r="AT129" s="413"/>
      <c r="AU129" s="413"/>
      <c r="AV129" s="414"/>
    </row>
    <row r="130" spans="1:48" ht="15.75" customHeight="1" thickBot="1">
      <c r="A130" s="551"/>
      <c r="B130" s="553"/>
      <c r="C130" s="283" t="s">
        <v>188</v>
      </c>
      <c r="D130" s="282"/>
      <c r="E130" s="282"/>
      <c r="F130" s="282"/>
      <c r="G130" s="282"/>
      <c r="H130" s="282"/>
      <c r="I130" s="282"/>
      <c r="J130" s="282"/>
      <c r="K130" s="282"/>
      <c r="L130" s="282"/>
      <c r="M130" s="282"/>
      <c r="N130" s="282"/>
      <c r="O130" s="282"/>
      <c r="P130" s="282"/>
      <c r="Q130" s="282"/>
      <c r="R130" s="282"/>
      <c r="S130" s="282"/>
      <c r="T130" s="282"/>
      <c r="U130" s="282"/>
      <c r="V130" s="282"/>
      <c r="W130" s="282"/>
      <c r="X130" s="282"/>
      <c r="Y130" s="282"/>
      <c r="Z130" s="205"/>
      <c r="AA130" s="173"/>
      <c r="AB130" s="173"/>
      <c r="AC130" s="173"/>
      <c r="AD130" s="173"/>
      <c r="AE130" s="173"/>
      <c r="AF130" s="173"/>
      <c r="AG130" s="173"/>
      <c r="AH130" s="173"/>
      <c r="AI130" s="173"/>
      <c r="AJ130" s="173"/>
      <c r="AK130" s="173"/>
      <c r="AL130" s="173"/>
      <c r="AM130" s="173"/>
      <c r="AN130" s="173"/>
      <c r="AO130" s="173"/>
      <c r="AP130" s="173"/>
      <c r="AQ130" s="173"/>
      <c r="AR130" s="173"/>
      <c r="AS130" s="173"/>
      <c r="AT130" s="173"/>
      <c r="AU130" s="173"/>
      <c r="AV130" s="206"/>
    </row>
    <row r="131" spans="1:48" ht="70" customHeight="1">
      <c r="A131" s="550" t="s">
        <v>10</v>
      </c>
      <c r="B131" s="552">
        <f>'1. Samlet budgetoversigt'!E140-(SUM('2. Specifikationer'!D132:AV132))</f>
        <v>0</v>
      </c>
      <c r="C131" s="281" t="s">
        <v>162</v>
      </c>
      <c r="D131" s="411"/>
      <c r="E131" s="411"/>
      <c r="F131" s="411"/>
      <c r="G131" s="411"/>
      <c r="H131" s="411"/>
      <c r="I131" s="411"/>
      <c r="J131" s="411"/>
      <c r="K131" s="411"/>
      <c r="L131" s="411"/>
      <c r="M131" s="411"/>
      <c r="N131" s="411"/>
      <c r="O131" s="411"/>
      <c r="P131" s="411"/>
      <c r="Q131" s="411"/>
      <c r="R131" s="411"/>
      <c r="S131" s="411"/>
      <c r="T131" s="411"/>
      <c r="U131" s="411"/>
      <c r="V131" s="411"/>
      <c r="W131" s="411"/>
      <c r="X131" s="411"/>
      <c r="Y131" s="411"/>
      <c r="Z131" s="412"/>
      <c r="AA131" s="413"/>
      <c r="AB131" s="413"/>
      <c r="AC131" s="413"/>
      <c r="AD131" s="413"/>
      <c r="AE131" s="413"/>
      <c r="AF131" s="413"/>
      <c r="AG131" s="413"/>
      <c r="AH131" s="413"/>
      <c r="AI131" s="413"/>
      <c r="AJ131" s="413"/>
      <c r="AK131" s="413"/>
      <c r="AL131" s="413"/>
      <c r="AM131" s="413"/>
      <c r="AN131" s="413"/>
      <c r="AO131" s="413"/>
      <c r="AP131" s="413"/>
      <c r="AQ131" s="413"/>
      <c r="AR131" s="413"/>
      <c r="AS131" s="413"/>
      <c r="AT131" s="413"/>
      <c r="AU131" s="413"/>
      <c r="AV131" s="414"/>
    </row>
    <row r="132" spans="1:48" ht="15.75" customHeight="1" thickBot="1">
      <c r="A132" s="551"/>
      <c r="B132" s="553"/>
      <c r="C132" s="166" t="s">
        <v>164</v>
      </c>
      <c r="D132" s="284"/>
      <c r="E132" s="284"/>
      <c r="F132" s="284"/>
      <c r="G132" s="284"/>
      <c r="H132" s="284"/>
      <c r="I132" s="284"/>
      <c r="J132" s="284"/>
      <c r="K132" s="284"/>
      <c r="L132" s="284"/>
      <c r="M132" s="284"/>
      <c r="N132" s="284"/>
      <c r="O132" s="284"/>
      <c r="P132" s="284"/>
      <c r="Q132" s="284"/>
      <c r="R132" s="284"/>
      <c r="S132" s="284"/>
      <c r="T132" s="284"/>
      <c r="U132" s="284"/>
      <c r="V132" s="284"/>
      <c r="W132" s="284"/>
      <c r="X132" s="284"/>
      <c r="Y132" s="284"/>
      <c r="Z132" s="205"/>
      <c r="AA132" s="173"/>
      <c r="AB132" s="173"/>
      <c r="AC132" s="173"/>
      <c r="AD132" s="173"/>
      <c r="AE132" s="173"/>
      <c r="AF132" s="173"/>
      <c r="AG132" s="173"/>
      <c r="AH132" s="173"/>
      <c r="AI132" s="173"/>
      <c r="AJ132" s="173"/>
      <c r="AK132" s="173"/>
      <c r="AL132" s="173"/>
      <c r="AM132" s="173"/>
      <c r="AN132" s="173"/>
      <c r="AO132" s="173"/>
      <c r="AP132" s="173"/>
      <c r="AQ132" s="173"/>
      <c r="AR132" s="173"/>
      <c r="AS132" s="173"/>
      <c r="AT132" s="173"/>
      <c r="AU132" s="173"/>
      <c r="AV132" s="206"/>
    </row>
    <row r="133" spans="1:48" ht="70" customHeight="1" thickBot="1">
      <c r="A133" s="548" t="s">
        <v>68</v>
      </c>
      <c r="B133" s="549">
        <f>'1. Samlet budgetoversigt'!E141-(SUM('2. Specifikationer'!D134:AV134))</f>
        <v>0</v>
      </c>
      <c r="C133" s="170" t="s">
        <v>162</v>
      </c>
      <c r="D133" s="199"/>
      <c r="E133" s="199"/>
      <c r="F133" s="199"/>
      <c r="G133" s="199"/>
      <c r="H133" s="199"/>
      <c r="I133" s="199"/>
      <c r="J133" s="199"/>
      <c r="K133" s="199"/>
      <c r="L133" s="199"/>
      <c r="M133" s="199"/>
      <c r="N133" s="199"/>
      <c r="O133" s="199"/>
      <c r="P133" s="199"/>
      <c r="Q133" s="199"/>
      <c r="R133" s="199"/>
      <c r="S133" s="199"/>
      <c r="T133" s="199"/>
      <c r="U133" s="199"/>
      <c r="V133" s="199"/>
      <c r="W133" s="199"/>
      <c r="X133" s="199"/>
      <c r="Y133" s="199"/>
      <c r="Z133" s="205"/>
      <c r="AA133" s="173"/>
      <c r="AB133" s="173"/>
      <c r="AC133" s="173"/>
      <c r="AD133" s="173"/>
      <c r="AE133" s="173"/>
      <c r="AF133" s="173"/>
      <c r="AG133" s="173"/>
      <c r="AH133" s="173"/>
      <c r="AI133" s="173"/>
      <c r="AJ133" s="173"/>
      <c r="AK133" s="173"/>
      <c r="AL133" s="173"/>
      <c r="AM133" s="173"/>
      <c r="AN133" s="173"/>
      <c r="AO133" s="173"/>
      <c r="AP133" s="173"/>
      <c r="AQ133" s="173"/>
      <c r="AR133" s="173"/>
      <c r="AS133" s="173"/>
      <c r="AT133" s="173"/>
      <c r="AU133" s="173"/>
      <c r="AV133" s="206"/>
    </row>
    <row r="134" spans="1:48" ht="15.75" customHeight="1" thickBot="1">
      <c r="A134" s="548"/>
      <c r="B134" s="549"/>
      <c r="C134" s="166" t="s">
        <v>164</v>
      </c>
      <c r="D134" s="197"/>
      <c r="E134" s="196"/>
      <c r="F134" s="196"/>
      <c r="G134" s="196"/>
      <c r="H134" s="196"/>
      <c r="I134" s="196"/>
      <c r="J134" s="196"/>
      <c r="K134" s="196"/>
      <c r="L134" s="196"/>
      <c r="M134" s="196"/>
      <c r="N134" s="196"/>
      <c r="O134" s="196"/>
      <c r="P134" s="196"/>
      <c r="Q134" s="196"/>
      <c r="R134" s="196"/>
      <c r="S134" s="196"/>
      <c r="T134" s="196"/>
      <c r="U134" s="196"/>
      <c r="V134" s="196"/>
      <c r="W134" s="196"/>
      <c r="X134" s="196"/>
      <c r="Y134" s="196"/>
      <c r="Z134" s="207"/>
      <c r="AA134" s="208"/>
      <c r="AB134" s="208"/>
      <c r="AC134" s="208"/>
      <c r="AD134" s="208"/>
      <c r="AE134" s="208"/>
      <c r="AF134" s="208"/>
      <c r="AG134" s="208"/>
      <c r="AH134" s="208"/>
      <c r="AI134" s="208"/>
      <c r="AJ134" s="208"/>
      <c r="AK134" s="208"/>
      <c r="AL134" s="208"/>
      <c r="AM134" s="208"/>
      <c r="AN134" s="208"/>
      <c r="AO134" s="208"/>
      <c r="AP134" s="208"/>
      <c r="AQ134" s="208"/>
      <c r="AR134" s="208"/>
      <c r="AS134" s="208"/>
      <c r="AT134" s="208"/>
      <c r="AU134" s="208"/>
      <c r="AV134" s="209"/>
    </row>
    <row r="135" spans="1:48" ht="14.5" thickBot="1"/>
    <row r="136" spans="1:48" ht="18.5" thickTop="1">
      <c r="A136" s="285" t="s">
        <v>24</v>
      </c>
      <c r="B136" s="286" t="str">
        <f>IF('1. Samlet budgetoversigt'!B152="","",'1. Samlet budgetoversigt'!B152)</f>
        <v/>
      </c>
      <c r="C136" s="285" t="s">
        <v>41</v>
      </c>
      <c r="D136" s="257">
        <f>IF(D143="Ekstern evaluator understøtter projektets effekstyring. Der bidrages med efterkvalificering, vejledning i effektstyring samt outcomemåling (anbefales af sekretariatet)",1,0)</f>
        <v>0</v>
      </c>
      <c r="E136" s="176"/>
    </row>
    <row r="137" spans="1:48">
      <c r="A137" s="176"/>
      <c r="B137" s="176"/>
      <c r="C137" s="176"/>
      <c r="D137" s="176"/>
      <c r="E137" s="176"/>
    </row>
    <row r="138" spans="1:48" ht="14.5" thickBot="1">
      <c r="A138" s="176"/>
      <c r="B138" s="183" t="s">
        <v>200</v>
      </c>
      <c r="C138" s="179" t="s">
        <v>161</v>
      </c>
      <c r="D138" s="183" t="s">
        <v>165</v>
      </c>
      <c r="E138" s="183" t="s">
        <v>166</v>
      </c>
      <c r="F138" s="183" t="s">
        <v>167</v>
      </c>
      <c r="G138" s="183" t="s">
        <v>168</v>
      </c>
      <c r="H138" s="183" t="s">
        <v>169</v>
      </c>
      <c r="I138" s="183" t="s">
        <v>170</v>
      </c>
      <c r="J138" s="183" t="s">
        <v>171</v>
      </c>
      <c r="K138" s="183" t="s">
        <v>172</v>
      </c>
      <c r="L138" s="183" t="s">
        <v>173</v>
      </c>
      <c r="M138" s="183" t="s">
        <v>174</v>
      </c>
      <c r="N138" s="183" t="s">
        <v>175</v>
      </c>
      <c r="O138" s="183" t="s">
        <v>176</v>
      </c>
      <c r="P138" s="183" t="s">
        <v>177</v>
      </c>
      <c r="Q138" s="183" t="s">
        <v>178</v>
      </c>
      <c r="R138" s="183" t="s">
        <v>179</v>
      </c>
      <c r="S138" s="183" t="s">
        <v>180</v>
      </c>
      <c r="T138" s="183" t="s">
        <v>181</v>
      </c>
      <c r="U138" s="183" t="s">
        <v>182</v>
      </c>
      <c r="V138" s="183" t="s">
        <v>183</v>
      </c>
      <c r="W138" s="183" t="s">
        <v>184</v>
      </c>
      <c r="X138" s="183" t="s">
        <v>185</v>
      </c>
      <c r="Y138" s="183" t="s">
        <v>186</v>
      </c>
      <c r="Z138" s="201" t="s">
        <v>199</v>
      </c>
    </row>
    <row r="139" spans="1:48" ht="70" customHeight="1">
      <c r="A139" s="550" t="s">
        <v>67</v>
      </c>
      <c r="B139" s="555" t="str">
        <f>_xlfn.CONCAT('1. Samlet budgetoversigt'!F157-(SUM('2. Specifikationer'!D141:AV141))," timer")</f>
        <v>0 timer</v>
      </c>
      <c r="C139" s="181" t="s">
        <v>162</v>
      </c>
      <c r="D139" s="199"/>
      <c r="E139" s="199"/>
      <c r="F139" s="199"/>
      <c r="G139" s="199"/>
      <c r="H139" s="199"/>
      <c r="I139" s="199"/>
      <c r="J139" s="199"/>
      <c r="K139" s="199"/>
      <c r="L139" s="199"/>
      <c r="M139" s="199"/>
      <c r="N139" s="199"/>
      <c r="O139" s="199"/>
      <c r="P139" s="199"/>
      <c r="Q139" s="199"/>
      <c r="R139" s="199"/>
      <c r="S139" s="199"/>
      <c r="T139" s="199"/>
      <c r="U139" s="199"/>
      <c r="V139" s="199"/>
      <c r="W139" s="199"/>
      <c r="X139" s="199"/>
      <c r="Y139" s="199"/>
      <c r="Z139" s="202"/>
      <c r="AA139" s="203"/>
      <c r="AB139" s="203"/>
      <c r="AC139" s="203"/>
      <c r="AD139" s="203"/>
      <c r="AE139" s="203"/>
      <c r="AF139" s="203"/>
      <c r="AG139" s="203"/>
      <c r="AH139" s="203"/>
      <c r="AI139" s="203"/>
      <c r="AJ139" s="203"/>
      <c r="AK139" s="203"/>
      <c r="AL139" s="203"/>
      <c r="AM139" s="203"/>
      <c r="AN139" s="203"/>
      <c r="AO139" s="203"/>
      <c r="AP139" s="203"/>
      <c r="AQ139" s="203"/>
      <c r="AR139" s="203"/>
      <c r="AS139" s="203"/>
      <c r="AT139" s="203"/>
      <c r="AU139" s="203"/>
      <c r="AV139" s="204"/>
    </row>
    <row r="140" spans="1:48" ht="15.75" customHeight="1">
      <c r="A140" s="554"/>
      <c r="B140" s="556"/>
      <c r="C140" s="165" t="s">
        <v>163</v>
      </c>
      <c r="D140" s="171"/>
      <c r="E140" s="171"/>
      <c r="F140" s="171"/>
      <c r="G140" s="171"/>
      <c r="H140" s="171"/>
      <c r="I140" s="171"/>
      <c r="J140" s="171"/>
      <c r="K140" s="171"/>
      <c r="L140" s="171"/>
      <c r="M140" s="171"/>
      <c r="N140" s="171"/>
      <c r="O140" s="171"/>
      <c r="P140" s="171"/>
      <c r="Q140" s="171"/>
      <c r="R140" s="171"/>
      <c r="S140" s="171"/>
      <c r="T140" s="171"/>
      <c r="U140" s="171"/>
      <c r="V140" s="171"/>
      <c r="W140" s="171"/>
      <c r="X140" s="171"/>
      <c r="Y140" s="171"/>
      <c r="Z140" s="205"/>
      <c r="AA140" s="173"/>
      <c r="AB140" s="173"/>
      <c r="AC140" s="173"/>
      <c r="AD140" s="173"/>
      <c r="AE140" s="173"/>
      <c r="AF140" s="173"/>
      <c r="AG140" s="173"/>
      <c r="AH140" s="173"/>
      <c r="AI140" s="173"/>
      <c r="AJ140" s="173"/>
      <c r="AK140" s="173"/>
      <c r="AL140" s="173"/>
      <c r="AM140" s="173"/>
      <c r="AN140" s="173"/>
      <c r="AO140" s="173"/>
      <c r="AP140" s="173"/>
      <c r="AQ140" s="173"/>
      <c r="AR140" s="173"/>
      <c r="AS140" s="173"/>
      <c r="AT140" s="173"/>
      <c r="AU140" s="173"/>
      <c r="AV140" s="206"/>
    </row>
    <row r="141" spans="1:48" ht="15.75" customHeight="1" thickBot="1">
      <c r="A141" s="554"/>
      <c r="B141" s="557"/>
      <c r="C141" s="165" t="s">
        <v>9</v>
      </c>
      <c r="D141" s="171"/>
      <c r="E141" s="171"/>
      <c r="F141" s="171"/>
      <c r="G141" s="171"/>
      <c r="H141" s="171"/>
      <c r="I141" s="171"/>
      <c r="J141" s="171"/>
      <c r="K141" s="171"/>
      <c r="L141" s="171"/>
      <c r="M141" s="171"/>
      <c r="N141" s="171"/>
      <c r="O141" s="171"/>
      <c r="P141" s="171"/>
      <c r="Q141" s="171"/>
      <c r="R141" s="171"/>
      <c r="S141" s="171"/>
      <c r="T141" s="171"/>
      <c r="U141" s="171"/>
      <c r="V141" s="171"/>
      <c r="W141" s="171"/>
      <c r="X141" s="171"/>
      <c r="Y141" s="171"/>
      <c r="Z141" s="205"/>
      <c r="AA141" s="173"/>
      <c r="AB141" s="173"/>
      <c r="AC141" s="173"/>
      <c r="AD141" s="173"/>
      <c r="AE141" s="173"/>
      <c r="AF141" s="173"/>
      <c r="AG141" s="173"/>
      <c r="AH141" s="173"/>
      <c r="AI141" s="173"/>
      <c r="AJ141" s="173"/>
      <c r="AK141" s="173"/>
      <c r="AL141" s="173"/>
      <c r="AM141" s="173"/>
      <c r="AN141" s="173"/>
      <c r="AO141" s="173"/>
      <c r="AP141" s="173"/>
      <c r="AQ141" s="173"/>
      <c r="AR141" s="173"/>
      <c r="AS141" s="173"/>
      <c r="AT141" s="173"/>
      <c r="AU141" s="173"/>
      <c r="AV141" s="206"/>
    </row>
    <row r="142" spans="1:48" ht="15.75" customHeight="1" thickBot="1">
      <c r="A142" s="551"/>
      <c r="B142" s="214">
        <f>'1. Samlet budgetoversigt'!E157-(SUM('2. Specifikationer'!D142:AV142))</f>
        <v>0</v>
      </c>
      <c r="C142" s="166" t="s">
        <v>164</v>
      </c>
      <c r="D142" s="195" t="str">
        <f>IF(D140*D141=0,"",(D140*D141))</f>
        <v/>
      </c>
      <c r="E142" s="195" t="str">
        <f t="shared" ref="E142:AV142" si="12">IF(E140*E141=0,"",(E140*E141))</f>
        <v/>
      </c>
      <c r="F142" s="195" t="str">
        <f t="shared" si="12"/>
        <v/>
      </c>
      <c r="G142" s="195" t="str">
        <f t="shared" si="12"/>
        <v/>
      </c>
      <c r="H142" s="195" t="str">
        <f t="shared" si="12"/>
        <v/>
      </c>
      <c r="I142" s="195" t="str">
        <f t="shared" si="12"/>
        <v/>
      </c>
      <c r="J142" s="195" t="str">
        <f t="shared" si="12"/>
        <v/>
      </c>
      <c r="K142" s="195" t="str">
        <f t="shared" si="12"/>
        <v/>
      </c>
      <c r="L142" s="195" t="str">
        <f t="shared" si="12"/>
        <v/>
      </c>
      <c r="M142" s="195" t="str">
        <f t="shared" si="12"/>
        <v/>
      </c>
      <c r="N142" s="195" t="str">
        <f t="shared" si="12"/>
        <v/>
      </c>
      <c r="O142" s="195" t="str">
        <f t="shared" si="12"/>
        <v/>
      </c>
      <c r="P142" s="195" t="str">
        <f t="shared" si="12"/>
        <v/>
      </c>
      <c r="Q142" s="195" t="str">
        <f t="shared" si="12"/>
        <v/>
      </c>
      <c r="R142" s="195" t="str">
        <f t="shared" si="12"/>
        <v/>
      </c>
      <c r="S142" s="195" t="str">
        <f t="shared" si="12"/>
        <v/>
      </c>
      <c r="T142" s="195" t="str">
        <f t="shared" si="12"/>
        <v/>
      </c>
      <c r="U142" s="195" t="str">
        <f t="shared" si="12"/>
        <v/>
      </c>
      <c r="V142" s="195" t="str">
        <f t="shared" si="12"/>
        <v/>
      </c>
      <c r="W142" s="195" t="str">
        <f t="shared" si="12"/>
        <v/>
      </c>
      <c r="X142" s="195" t="str">
        <f t="shared" si="12"/>
        <v/>
      </c>
      <c r="Y142" s="195" t="str">
        <f t="shared" si="12"/>
        <v/>
      </c>
      <c r="Z142" s="210" t="str">
        <f t="shared" si="12"/>
        <v/>
      </c>
      <c r="AA142" s="211" t="str">
        <f t="shared" si="12"/>
        <v/>
      </c>
      <c r="AB142" s="211" t="str">
        <f t="shared" si="12"/>
        <v/>
      </c>
      <c r="AC142" s="211" t="str">
        <f t="shared" si="12"/>
        <v/>
      </c>
      <c r="AD142" s="211" t="str">
        <f t="shared" si="12"/>
        <v/>
      </c>
      <c r="AE142" s="211" t="str">
        <f t="shared" si="12"/>
        <v/>
      </c>
      <c r="AF142" s="211" t="str">
        <f t="shared" si="12"/>
        <v/>
      </c>
      <c r="AG142" s="211" t="str">
        <f t="shared" si="12"/>
        <v/>
      </c>
      <c r="AH142" s="211" t="str">
        <f t="shared" si="12"/>
        <v/>
      </c>
      <c r="AI142" s="211" t="str">
        <f t="shared" si="12"/>
        <v/>
      </c>
      <c r="AJ142" s="211" t="str">
        <f t="shared" si="12"/>
        <v/>
      </c>
      <c r="AK142" s="211" t="str">
        <f t="shared" si="12"/>
        <v/>
      </c>
      <c r="AL142" s="211" t="str">
        <f t="shared" si="12"/>
        <v/>
      </c>
      <c r="AM142" s="211" t="str">
        <f t="shared" si="12"/>
        <v/>
      </c>
      <c r="AN142" s="211" t="str">
        <f t="shared" si="12"/>
        <v/>
      </c>
      <c r="AO142" s="211" t="str">
        <f t="shared" si="12"/>
        <v/>
      </c>
      <c r="AP142" s="211" t="str">
        <f t="shared" si="12"/>
        <v/>
      </c>
      <c r="AQ142" s="211" t="str">
        <f t="shared" si="12"/>
        <v/>
      </c>
      <c r="AR142" s="211" t="str">
        <f t="shared" si="12"/>
        <v/>
      </c>
      <c r="AS142" s="211" t="str">
        <f t="shared" si="12"/>
        <v/>
      </c>
      <c r="AT142" s="211" t="str">
        <f t="shared" si="12"/>
        <v/>
      </c>
      <c r="AU142" s="211" t="str">
        <f t="shared" si="12"/>
        <v/>
      </c>
      <c r="AV142" s="212" t="str">
        <f t="shared" si="12"/>
        <v/>
      </c>
    </row>
    <row r="143" spans="1:48" ht="70" customHeight="1">
      <c r="A143" s="554" t="s">
        <v>3</v>
      </c>
      <c r="B143" s="552">
        <f>'1. Samlet budgetoversigt'!E158-(SUM('2. Specifikationer'!D146:AV146))</f>
        <v>0</v>
      </c>
      <c r="C143" s="170" t="s">
        <v>162</v>
      </c>
      <c r="D143" s="410"/>
      <c r="E143" s="200"/>
      <c r="F143" s="200"/>
      <c r="G143" s="200"/>
      <c r="H143" s="200"/>
      <c r="I143" s="200"/>
      <c r="J143" s="200"/>
      <c r="K143" s="200"/>
      <c r="L143" s="200"/>
      <c r="M143" s="200"/>
      <c r="N143" s="200"/>
      <c r="O143" s="200"/>
      <c r="P143" s="200"/>
      <c r="Q143" s="200"/>
      <c r="R143" s="200"/>
      <c r="S143" s="200"/>
      <c r="T143" s="200"/>
      <c r="U143" s="200"/>
      <c r="V143" s="200"/>
      <c r="W143" s="200"/>
      <c r="X143" s="200"/>
      <c r="Y143" s="200"/>
      <c r="Z143" s="205"/>
      <c r="AA143" s="173"/>
      <c r="AB143" s="173"/>
      <c r="AC143" s="173"/>
      <c r="AD143" s="173"/>
      <c r="AE143" s="173"/>
      <c r="AF143" s="173"/>
      <c r="AG143" s="173"/>
      <c r="AH143" s="173"/>
      <c r="AI143" s="173"/>
      <c r="AJ143" s="173"/>
      <c r="AK143" s="173"/>
      <c r="AL143" s="173"/>
      <c r="AM143" s="173"/>
      <c r="AN143" s="173"/>
      <c r="AO143" s="173"/>
      <c r="AP143" s="173"/>
      <c r="AQ143" s="173"/>
      <c r="AR143" s="173"/>
      <c r="AS143" s="173"/>
      <c r="AT143" s="173"/>
      <c r="AU143" s="173"/>
      <c r="AV143" s="206"/>
    </row>
    <row r="144" spans="1:48" ht="15.75" customHeight="1">
      <c r="A144" s="554"/>
      <c r="B144" s="558"/>
      <c r="C144" s="165" t="s">
        <v>163</v>
      </c>
      <c r="D144" s="171"/>
      <c r="E144" s="171"/>
      <c r="F144" s="171"/>
      <c r="G144" s="171"/>
      <c r="H144" s="171"/>
      <c r="I144" s="171"/>
      <c r="J144" s="171"/>
      <c r="K144" s="171"/>
      <c r="L144" s="171"/>
      <c r="M144" s="171"/>
      <c r="N144" s="171"/>
      <c r="O144" s="171"/>
      <c r="P144" s="171"/>
      <c r="Q144" s="171"/>
      <c r="R144" s="171"/>
      <c r="S144" s="171"/>
      <c r="T144" s="171"/>
      <c r="U144" s="171"/>
      <c r="V144" s="171"/>
      <c r="W144" s="171"/>
      <c r="X144" s="171"/>
      <c r="Y144" s="171"/>
      <c r="Z144" s="205"/>
      <c r="AA144" s="173"/>
      <c r="AB144" s="173"/>
      <c r="AC144" s="173"/>
      <c r="AD144" s="173"/>
      <c r="AE144" s="173"/>
      <c r="AF144" s="173"/>
      <c r="AG144" s="173"/>
      <c r="AH144" s="173"/>
      <c r="AI144" s="173"/>
      <c r="AJ144" s="173"/>
      <c r="AK144" s="173"/>
      <c r="AL144" s="173"/>
      <c r="AM144" s="173"/>
      <c r="AN144" s="173"/>
      <c r="AO144" s="173"/>
      <c r="AP144" s="173"/>
      <c r="AQ144" s="173"/>
      <c r="AR144" s="173"/>
      <c r="AS144" s="173"/>
      <c r="AT144" s="173"/>
      <c r="AU144" s="173"/>
      <c r="AV144" s="206"/>
    </row>
    <row r="145" spans="1:48" ht="15.75" customHeight="1">
      <c r="A145" s="554"/>
      <c r="B145" s="558"/>
      <c r="C145" s="165" t="s">
        <v>9</v>
      </c>
      <c r="D145" s="171"/>
      <c r="E145" s="171"/>
      <c r="F145" s="171"/>
      <c r="G145" s="171"/>
      <c r="H145" s="171"/>
      <c r="I145" s="171"/>
      <c r="J145" s="171"/>
      <c r="K145" s="171"/>
      <c r="L145" s="171"/>
      <c r="M145" s="171"/>
      <c r="N145" s="171"/>
      <c r="O145" s="171"/>
      <c r="P145" s="171"/>
      <c r="Q145" s="171"/>
      <c r="R145" s="171"/>
      <c r="S145" s="171"/>
      <c r="T145" s="171"/>
      <c r="U145" s="171"/>
      <c r="V145" s="171"/>
      <c r="W145" s="171"/>
      <c r="X145" s="171"/>
      <c r="Y145" s="171"/>
      <c r="Z145" s="205"/>
      <c r="AA145" s="173"/>
      <c r="AB145" s="173"/>
      <c r="AC145" s="173"/>
      <c r="AD145" s="173"/>
      <c r="AE145" s="173"/>
      <c r="AF145" s="173"/>
      <c r="AG145" s="173"/>
      <c r="AH145" s="173"/>
      <c r="AI145" s="173"/>
      <c r="AJ145" s="173"/>
      <c r="AK145" s="173"/>
      <c r="AL145" s="173"/>
      <c r="AM145" s="173"/>
      <c r="AN145" s="173"/>
      <c r="AO145" s="173"/>
      <c r="AP145" s="173"/>
      <c r="AQ145" s="173"/>
      <c r="AR145" s="173"/>
      <c r="AS145" s="173"/>
      <c r="AT145" s="173"/>
      <c r="AU145" s="173"/>
      <c r="AV145" s="206"/>
    </row>
    <row r="146" spans="1:48" ht="15.75" customHeight="1" thickBot="1">
      <c r="A146" s="554"/>
      <c r="B146" s="553"/>
      <c r="C146" s="168" t="s">
        <v>164</v>
      </c>
      <c r="D146" s="194" t="str">
        <f>IF('1. Samlet budgetoversigt'!F154="Ja (anbefales)",58000,IF(D144*D145=0,"",(D144*D145)))</f>
        <v/>
      </c>
      <c r="E146" s="194" t="str">
        <f t="shared" ref="E146:AV146" si="13">IF(E144*E145=0,"",(E144*E145))</f>
        <v/>
      </c>
      <c r="F146" s="194" t="str">
        <f t="shared" si="13"/>
        <v/>
      </c>
      <c r="G146" s="194" t="str">
        <f t="shared" si="13"/>
        <v/>
      </c>
      <c r="H146" s="194" t="str">
        <f t="shared" si="13"/>
        <v/>
      </c>
      <c r="I146" s="194" t="str">
        <f t="shared" si="13"/>
        <v/>
      </c>
      <c r="J146" s="194" t="str">
        <f t="shared" si="13"/>
        <v/>
      </c>
      <c r="K146" s="194" t="str">
        <f t="shared" si="13"/>
        <v/>
      </c>
      <c r="L146" s="194" t="str">
        <f t="shared" si="13"/>
        <v/>
      </c>
      <c r="M146" s="194" t="str">
        <f t="shared" si="13"/>
        <v/>
      </c>
      <c r="N146" s="194" t="str">
        <f t="shared" si="13"/>
        <v/>
      </c>
      <c r="O146" s="194" t="str">
        <f t="shared" si="13"/>
        <v/>
      </c>
      <c r="P146" s="194" t="str">
        <f t="shared" si="13"/>
        <v/>
      </c>
      <c r="Q146" s="194" t="str">
        <f t="shared" si="13"/>
        <v/>
      </c>
      <c r="R146" s="194" t="str">
        <f t="shared" si="13"/>
        <v/>
      </c>
      <c r="S146" s="194" t="str">
        <f t="shared" si="13"/>
        <v/>
      </c>
      <c r="T146" s="194" t="str">
        <f t="shared" si="13"/>
        <v/>
      </c>
      <c r="U146" s="194" t="str">
        <f t="shared" si="13"/>
        <v/>
      </c>
      <c r="V146" s="194" t="str">
        <f t="shared" si="13"/>
        <v/>
      </c>
      <c r="W146" s="194" t="str">
        <f t="shared" si="13"/>
        <v/>
      </c>
      <c r="X146" s="194" t="str">
        <f t="shared" si="13"/>
        <v/>
      </c>
      <c r="Y146" s="194" t="str">
        <f t="shared" si="13"/>
        <v/>
      </c>
      <c r="Z146" s="210" t="str">
        <f t="shared" si="13"/>
        <v/>
      </c>
      <c r="AA146" s="211" t="str">
        <f t="shared" si="13"/>
        <v/>
      </c>
      <c r="AB146" s="211" t="str">
        <f t="shared" si="13"/>
        <v/>
      </c>
      <c r="AC146" s="211" t="str">
        <f t="shared" si="13"/>
        <v/>
      </c>
      <c r="AD146" s="211" t="str">
        <f t="shared" si="13"/>
        <v/>
      </c>
      <c r="AE146" s="211" t="str">
        <f t="shared" si="13"/>
        <v/>
      </c>
      <c r="AF146" s="211" t="str">
        <f t="shared" si="13"/>
        <v/>
      </c>
      <c r="AG146" s="211" t="str">
        <f t="shared" si="13"/>
        <v/>
      </c>
      <c r="AH146" s="211" t="str">
        <f t="shared" si="13"/>
        <v/>
      </c>
      <c r="AI146" s="211" t="str">
        <f t="shared" si="13"/>
        <v/>
      </c>
      <c r="AJ146" s="211" t="str">
        <f t="shared" si="13"/>
        <v/>
      </c>
      <c r="AK146" s="211" t="str">
        <f t="shared" si="13"/>
        <v/>
      </c>
      <c r="AL146" s="211" t="str">
        <f t="shared" si="13"/>
        <v/>
      </c>
      <c r="AM146" s="211" t="str">
        <f t="shared" si="13"/>
        <v/>
      </c>
      <c r="AN146" s="211" t="str">
        <f t="shared" si="13"/>
        <v/>
      </c>
      <c r="AO146" s="211" t="str">
        <f t="shared" si="13"/>
        <v/>
      </c>
      <c r="AP146" s="211" t="str">
        <f t="shared" si="13"/>
        <v/>
      </c>
      <c r="AQ146" s="211" t="str">
        <f t="shared" si="13"/>
        <v/>
      </c>
      <c r="AR146" s="211" t="str">
        <f t="shared" si="13"/>
        <v/>
      </c>
      <c r="AS146" s="211" t="str">
        <f t="shared" si="13"/>
        <v/>
      </c>
      <c r="AT146" s="211" t="str">
        <f t="shared" si="13"/>
        <v/>
      </c>
      <c r="AU146" s="211" t="str">
        <f t="shared" si="13"/>
        <v/>
      </c>
      <c r="AV146" s="212" t="str">
        <f t="shared" si="13"/>
        <v/>
      </c>
    </row>
    <row r="147" spans="1:48" ht="70" customHeight="1" thickBot="1">
      <c r="A147" s="548" t="s">
        <v>69</v>
      </c>
      <c r="B147" s="549">
        <f>'1. Samlet budgetoversigt'!E159-(SUM('2. Specifikationer'!D148:AV148))</f>
        <v>0</v>
      </c>
      <c r="C147" s="167" t="s">
        <v>162</v>
      </c>
      <c r="D147" s="199"/>
      <c r="E147" s="199"/>
      <c r="F147" s="199"/>
      <c r="G147" s="199"/>
      <c r="H147" s="199"/>
      <c r="I147" s="199"/>
      <c r="J147" s="199"/>
      <c r="K147" s="199"/>
      <c r="L147" s="199"/>
      <c r="M147" s="199"/>
      <c r="N147" s="199"/>
      <c r="O147" s="199"/>
      <c r="P147" s="199"/>
      <c r="Q147" s="199"/>
      <c r="R147" s="199"/>
      <c r="S147" s="199"/>
      <c r="T147" s="199"/>
      <c r="U147" s="199"/>
      <c r="V147" s="199"/>
      <c r="W147" s="199"/>
      <c r="X147" s="199"/>
      <c r="Y147" s="199"/>
      <c r="Z147" s="205"/>
      <c r="AA147" s="173"/>
      <c r="AB147" s="173"/>
      <c r="AC147" s="173"/>
      <c r="AD147" s="173"/>
      <c r="AE147" s="173"/>
      <c r="AF147" s="173"/>
      <c r="AG147" s="173"/>
      <c r="AH147" s="173"/>
      <c r="AI147" s="173"/>
      <c r="AJ147" s="173"/>
      <c r="AK147" s="173"/>
      <c r="AL147" s="173"/>
      <c r="AM147" s="173"/>
      <c r="AN147" s="173"/>
      <c r="AO147" s="173"/>
      <c r="AP147" s="173"/>
      <c r="AQ147" s="173"/>
      <c r="AR147" s="173"/>
      <c r="AS147" s="173"/>
      <c r="AT147" s="173"/>
      <c r="AU147" s="173"/>
      <c r="AV147" s="206"/>
    </row>
    <row r="148" spans="1:48" ht="15.75" customHeight="1" thickBot="1">
      <c r="A148" s="548"/>
      <c r="B148" s="549"/>
      <c r="C148" s="166" t="s">
        <v>164</v>
      </c>
      <c r="D148" s="196"/>
      <c r="E148" s="196"/>
      <c r="F148" s="196"/>
      <c r="G148" s="196"/>
      <c r="H148" s="196"/>
      <c r="I148" s="196"/>
      <c r="J148" s="196"/>
      <c r="K148" s="196"/>
      <c r="L148" s="196"/>
      <c r="M148" s="196"/>
      <c r="N148" s="196"/>
      <c r="O148" s="196"/>
      <c r="P148" s="196"/>
      <c r="Q148" s="196"/>
      <c r="R148" s="196"/>
      <c r="S148" s="196"/>
      <c r="T148" s="196"/>
      <c r="U148" s="196"/>
      <c r="V148" s="196"/>
      <c r="W148" s="196"/>
      <c r="X148" s="196"/>
      <c r="Y148" s="196"/>
      <c r="Z148" s="205"/>
      <c r="AA148" s="173"/>
      <c r="AB148" s="173"/>
      <c r="AC148" s="173"/>
      <c r="AD148" s="173"/>
      <c r="AE148" s="173"/>
      <c r="AF148" s="173"/>
      <c r="AG148" s="173"/>
      <c r="AH148" s="173"/>
      <c r="AI148" s="173"/>
      <c r="AJ148" s="173"/>
      <c r="AK148" s="173"/>
      <c r="AL148" s="173"/>
      <c r="AM148" s="173"/>
      <c r="AN148" s="173"/>
      <c r="AO148" s="173"/>
      <c r="AP148" s="173"/>
      <c r="AQ148" s="173"/>
      <c r="AR148" s="173"/>
      <c r="AS148" s="173"/>
      <c r="AT148" s="173"/>
      <c r="AU148" s="173"/>
      <c r="AV148" s="206"/>
    </row>
    <row r="149" spans="1:48" ht="70" customHeight="1" thickBot="1">
      <c r="A149" s="548" t="s">
        <v>34</v>
      </c>
      <c r="B149" s="549">
        <f>'1. Samlet budgetoversigt'!E160-(SUM('2. Specifikationer'!D150:AV150))</f>
        <v>0</v>
      </c>
      <c r="C149" s="167" t="s">
        <v>162</v>
      </c>
      <c r="D149" s="199"/>
      <c r="E149" s="199"/>
      <c r="F149" s="199"/>
      <c r="G149" s="199"/>
      <c r="H149" s="199"/>
      <c r="I149" s="199"/>
      <c r="J149" s="199"/>
      <c r="K149" s="199"/>
      <c r="L149" s="199"/>
      <c r="M149" s="199"/>
      <c r="N149" s="199"/>
      <c r="O149" s="199"/>
      <c r="P149" s="199"/>
      <c r="Q149" s="199"/>
      <c r="R149" s="199"/>
      <c r="S149" s="199"/>
      <c r="T149" s="199"/>
      <c r="U149" s="199"/>
      <c r="V149" s="199"/>
      <c r="W149" s="199"/>
      <c r="X149" s="199"/>
      <c r="Y149" s="199"/>
      <c r="Z149" s="205"/>
      <c r="AA149" s="173"/>
      <c r="AB149" s="173"/>
      <c r="AC149" s="173"/>
      <c r="AD149" s="173"/>
      <c r="AE149" s="173"/>
      <c r="AF149" s="173"/>
      <c r="AG149" s="173"/>
      <c r="AH149" s="173"/>
      <c r="AI149" s="173"/>
      <c r="AJ149" s="173"/>
      <c r="AK149" s="173"/>
      <c r="AL149" s="173"/>
      <c r="AM149" s="173"/>
      <c r="AN149" s="173"/>
      <c r="AO149" s="173"/>
      <c r="AP149" s="173"/>
      <c r="AQ149" s="173"/>
      <c r="AR149" s="173"/>
      <c r="AS149" s="173"/>
      <c r="AT149" s="173"/>
      <c r="AU149" s="173"/>
      <c r="AV149" s="206"/>
    </row>
    <row r="150" spans="1:48" ht="15.75" customHeight="1" thickBot="1">
      <c r="A150" s="548"/>
      <c r="B150" s="549"/>
      <c r="C150" s="168" t="s">
        <v>164</v>
      </c>
      <c r="D150" s="196"/>
      <c r="E150" s="196"/>
      <c r="F150" s="196"/>
      <c r="G150" s="196"/>
      <c r="H150" s="196"/>
      <c r="I150" s="196"/>
      <c r="J150" s="196"/>
      <c r="K150" s="196"/>
      <c r="L150" s="196"/>
      <c r="M150" s="196"/>
      <c r="N150" s="196"/>
      <c r="O150" s="196"/>
      <c r="P150" s="196"/>
      <c r="Q150" s="196"/>
      <c r="R150" s="196"/>
      <c r="S150" s="196"/>
      <c r="T150" s="196"/>
      <c r="U150" s="196"/>
      <c r="V150" s="196"/>
      <c r="W150" s="196"/>
      <c r="X150" s="196"/>
      <c r="Y150" s="196"/>
      <c r="Z150" s="205"/>
      <c r="AA150" s="173"/>
      <c r="AB150" s="173"/>
      <c r="AC150" s="173"/>
      <c r="AD150" s="173"/>
      <c r="AE150" s="173"/>
      <c r="AF150" s="173"/>
      <c r="AG150" s="173"/>
      <c r="AH150" s="173"/>
      <c r="AI150" s="173"/>
      <c r="AJ150" s="173"/>
      <c r="AK150" s="173"/>
      <c r="AL150" s="173"/>
      <c r="AM150" s="173"/>
      <c r="AN150" s="173"/>
      <c r="AO150" s="173"/>
      <c r="AP150" s="173"/>
      <c r="AQ150" s="173"/>
      <c r="AR150" s="173"/>
      <c r="AS150" s="173"/>
      <c r="AT150" s="173"/>
      <c r="AU150" s="173"/>
      <c r="AV150" s="206"/>
    </row>
    <row r="151" spans="1:48" ht="50.15" customHeight="1">
      <c r="A151" s="550" t="s">
        <v>188</v>
      </c>
      <c r="B151" s="552">
        <f>'1. Samlet budgetoversigt'!E161-(SUM('2. Specifikationer'!D152:AV152))</f>
        <v>0</v>
      </c>
      <c r="C151" s="167" t="s">
        <v>238</v>
      </c>
      <c r="D151" s="411"/>
      <c r="E151" s="411"/>
      <c r="F151" s="411"/>
      <c r="G151" s="411"/>
      <c r="H151" s="411"/>
      <c r="I151" s="411"/>
      <c r="J151" s="411"/>
      <c r="K151" s="411"/>
      <c r="L151" s="411"/>
      <c r="M151" s="411"/>
      <c r="N151" s="411"/>
      <c r="O151" s="411"/>
      <c r="P151" s="411"/>
      <c r="Q151" s="411"/>
      <c r="R151" s="411"/>
      <c r="S151" s="411"/>
      <c r="T151" s="411"/>
      <c r="U151" s="411"/>
      <c r="V151" s="411"/>
      <c r="W151" s="411"/>
      <c r="X151" s="411"/>
      <c r="Y151" s="411"/>
      <c r="Z151" s="412"/>
      <c r="AA151" s="413"/>
      <c r="AB151" s="413"/>
      <c r="AC151" s="413"/>
      <c r="AD151" s="413"/>
      <c r="AE151" s="413"/>
      <c r="AF151" s="413"/>
      <c r="AG151" s="413"/>
      <c r="AH151" s="413"/>
      <c r="AI151" s="413"/>
      <c r="AJ151" s="413"/>
      <c r="AK151" s="413"/>
      <c r="AL151" s="413"/>
      <c r="AM151" s="413"/>
      <c r="AN151" s="413"/>
      <c r="AO151" s="413"/>
      <c r="AP151" s="413"/>
      <c r="AQ151" s="413"/>
      <c r="AR151" s="413"/>
      <c r="AS151" s="413"/>
      <c r="AT151" s="413"/>
      <c r="AU151" s="413"/>
      <c r="AV151" s="414"/>
    </row>
    <row r="152" spans="1:48" ht="15.75" customHeight="1" thickBot="1">
      <c r="A152" s="551"/>
      <c r="B152" s="553"/>
      <c r="C152" s="283" t="s">
        <v>188</v>
      </c>
      <c r="D152" s="282"/>
      <c r="E152" s="282"/>
      <c r="F152" s="282"/>
      <c r="G152" s="282"/>
      <c r="H152" s="282"/>
      <c r="I152" s="282"/>
      <c r="J152" s="282"/>
      <c r="K152" s="282"/>
      <c r="L152" s="282"/>
      <c r="M152" s="282"/>
      <c r="N152" s="282"/>
      <c r="O152" s="282"/>
      <c r="P152" s="282"/>
      <c r="Q152" s="282"/>
      <c r="R152" s="282"/>
      <c r="S152" s="282"/>
      <c r="T152" s="282"/>
      <c r="U152" s="282"/>
      <c r="V152" s="282"/>
      <c r="W152" s="282"/>
      <c r="X152" s="282"/>
      <c r="Y152" s="282"/>
      <c r="Z152" s="205"/>
      <c r="AA152" s="173"/>
      <c r="AB152" s="173"/>
      <c r="AC152" s="173"/>
      <c r="AD152" s="173"/>
      <c r="AE152" s="173"/>
      <c r="AF152" s="173"/>
      <c r="AG152" s="173"/>
      <c r="AH152" s="173"/>
      <c r="AI152" s="173"/>
      <c r="AJ152" s="173"/>
      <c r="AK152" s="173"/>
      <c r="AL152" s="173"/>
      <c r="AM152" s="173"/>
      <c r="AN152" s="173"/>
      <c r="AO152" s="173"/>
      <c r="AP152" s="173"/>
      <c r="AQ152" s="173"/>
      <c r="AR152" s="173"/>
      <c r="AS152" s="173"/>
      <c r="AT152" s="173"/>
      <c r="AU152" s="173"/>
      <c r="AV152" s="206"/>
    </row>
    <row r="153" spans="1:48" ht="70" customHeight="1">
      <c r="A153" s="550" t="s">
        <v>10</v>
      </c>
      <c r="B153" s="552">
        <f>'1. Samlet budgetoversigt'!E162-(SUM('2. Specifikationer'!D154:AV154))</f>
        <v>0</v>
      </c>
      <c r="C153" s="281" t="s">
        <v>162</v>
      </c>
      <c r="D153" s="411"/>
      <c r="E153" s="411"/>
      <c r="F153" s="411"/>
      <c r="G153" s="411"/>
      <c r="H153" s="411"/>
      <c r="I153" s="411"/>
      <c r="J153" s="411"/>
      <c r="K153" s="411"/>
      <c r="L153" s="411"/>
      <c r="M153" s="411"/>
      <c r="N153" s="411"/>
      <c r="O153" s="411"/>
      <c r="P153" s="411"/>
      <c r="Q153" s="411"/>
      <c r="R153" s="411"/>
      <c r="S153" s="411"/>
      <c r="T153" s="411"/>
      <c r="U153" s="411"/>
      <c r="V153" s="411"/>
      <c r="W153" s="411"/>
      <c r="X153" s="411"/>
      <c r="Y153" s="411"/>
      <c r="Z153" s="412"/>
      <c r="AA153" s="413"/>
      <c r="AB153" s="413"/>
      <c r="AC153" s="413"/>
      <c r="AD153" s="413"/>
      <c r="AE153" s="413"/>
      <c r="AF153" s="413"/>
      <c r="AG153" s="413"/>
      <c r="AH153" s="413"/>
      <c r="AI153" s="413"/>
      <c r="AJ153" s="413"/>
      <c r="AK153" s="413"/>
      <c r="AL153" s="413"/>
      <c r="AM153" s="413"/>
      <c r="AN153" s="413"/>
      <c r="AO153" s="413"/>
      <c r="AP153" s="413"/>
      <c r="AQ153" s="413"/>
      <c r="AR153" s="413"/>
      <c r="AS153" s="413"/>
      <c r="AT153" s="413"/>
      <c r="AU153" s="413"/>
      <c r="AV153" s="414"/>
    </row>
    <row r="154" spans="1:48" ht="15.75" customHeight="1" thickBot="1">
      <c r="A154" s="551"/>
      <c r="B154" s="553"/>
      <c r="C154" s="166" t="s">
        <v>164</v>
      </c>
      <c r="D154" s="284"/>
      <c r="E154" s="284"/>
      <c r="F154" s="284"/>
      <c r="G154" s="284"/>
      <c r="H154" s="284"/>
      <c r="I154" s="284"/>
      <c r="J154" s="284"/>
      <c r="K154" s="284"/>
      <c r="L154" s="284"/>
      <c r="M154" s="284"/>
      <c r="N154" s="284"/>
      <c r="O154" s="284"/>
      <c r="P154" s="284"/>
      <c r="Q154" s="284"/>
      <c r="R154" s="284"/>
      <c r="S154" s="284"/>
      <c r="T154" s="284"/>
      <c r="U154" s="284"/>
      <c r="V154" s="284"/>
      <c r="W154" s="284"/>
      <c r="X154" s="284"/>
      <c r="Y154" s="284"/>
      <c r="Z154" s="205"/>
      <c r="AA154" s="173"/>
      <c r="AB154" s="173"/>
      <c r="AC154" s="173"/>
      <c r="AD154" s="173"/>
      <c r="AE154" s="173"/>
      <c r="AF154" s="173"/>
      <c r="AG154" s="173"/>
      <c r="AH154" s="173"/>
      <c r="AI154" s="173"/>
      <c r="AJ154" s="173"/>
      <c r="AK154" s="173"/>
      <c r="AL154" s="173"/>
      <c r="AM154" s="173"/>
      <c r="AN154" s="173"/>
      <c r="AO154" s="173"/>
      <c r="AP154" s="173"/>
      <c r="AQ154" s="173"/>
      <c r="AR154" s="173"/>
      <c r="AS154" s="173"/>
      <c r="AT154" s="173"/>
      <c r="AU154" s="173"/>
      <c r="AV154" s="206"/>
    </row>
    <row r="155" spans="1:48" ht="70" customHeight="1" thickBot="1">
      <c r="A155" s="548" t="s">
        <v>68</v>
      </c>
      <c r="B155" s="549">
        <f>'1. Samlet budgetoversigt'!E163-(SUM('2. Specifikationer'!D156:AV156))</f>
        <v>0</v>
      </c>
      <c r="C155" s="170" t="s">
        <v>162</v>
      </c>
      <c r="D155" s="199"/>
      <c r="E155" s="199"/>
      <c r="F155" s="199"/>
      <c r="G155" s="199"/>
      <c r="H155" s="199"/>
      <c r="I155" s="199"/>
      <c r="J155" s="199"/>
      <c r="K155" s="199"/>
      <c r="L155" s="199"/>
      <c r="M155" s="199"/>
      <c r="N155" s="199"/>
      <c r="O155" s="199"/>
      <c r="P155" s="199"/>
      <c r="Q155" s="199"/>
      <c r="R155" s="199"/>
      <c r="S155" s="199"/>
      <c r="T155" s="199"/>
      <c r="U155" s="199"/>
      <c r="V155" s="199"/>
      <c r="W155" s="199"/>
      <c r="X155" s="199"/>
      <c r="Y155" s="199"/>
      <c r="Z155" s="205"/>
      <c r="AA155" s="173"/>
      <c r="AB155" s="173"/>
      <c r="AC155" s="173"/>
      <c r="AD155" s="173"/>
      <c r="AE155" s="173"/>
      <c r="AF155" s="173"/>
      <c r="AG155" s="173"/>
      <c r="AH155" s="173"/>
      <c r="AI155" s="173"/>
      <c r="AJ155" s="173"/>
      <c r="AK155" s="173"/>
      <c r="AL155" s="173"/>
      <c r="AM155" s="173"/>
      <c r="AN155" s="173"/>
      <c r="AO155" s="173"/>
      <c r="AP155" s="173"/>
      <c r="AQ155" s="173"/>
      <c r="AR155" s="173"/>
      <c r="AS155" s="173"/>
      <c r="AT155" s="173"/>
      <c r="AU155" s="173"/>
      <c r="AV155" s="206"/>
    </row>
    <row r="156" spans="1:48" ht="15.75" customHeight="1" thickBot="1">
      <c r="A156" s="548"/>
      <c r="B156" s="549"/>
      <c r="C156" s="166" t="s">
        <v>164</v>
      </c>
      <c r="D156" s="197"/>
      <c r="E156" s="196"/>
      <c r="F156" s="196"/>
      <c r="G156" s="196"/>
      <c r="H156" s="196"/>
      <c r="I156" s="196"/>
      <c r="J156" s="196"/>
      <c r="K156" s="196"/>
      <c r="L156" s="196"/>
      <c r="M156" s="196"/>
      <c r="N156" s="196"/>
      <c r="O156" s="196"/>
      <c r="P156" s="196"/>
      <c r="Q156" s="196"/>
      <c r="R156" s="196"/>
      <c r="S156" s="196"/>
      <c r="T156" s="196"/>
      <c r="U156" s="196"/>
      <c r="V156" s="196"/>
      <c r="W156" s="196"/>
      <c r="X156" s="196"/>
      <c r="Y156" s="196"/>
      <c r="Z156" s="207"/>
      <c r="AA156" s="208"/>
      <c r="AB156" s="208"/>
      <c r="AC156" s="208"/>
      <c r="AD156" s="208"/>
      <c r="AE156" s="208"/>
      <c r="AF156" s="208"/>
      <c r="AG156" s="208"/>
      <c r="AH156" s="208"/>
      <c r="AI156" s="208"/>
      <c r="AJ156" s="208"/>
      <c r="AK156" s="208"/>
      <c r="AL156" s="208"/>
      <c r="AM156" s="208"/>
      <c r="AN156" s="208"/>
      <c r="AO156" s="208"/>
      <c r="AP156" s="208"/>
      <c r="AQ156" s="208"/>
      <c r="AR156" s="208"/>
      <c r="AS156" s="208"/>
      <c r="AT156" s="208"/>
      <c r="AU156" s="208"/>
      <c r="AV156" s="209"/>
    </row>
    <row r="157" spans="1:48" ht="14.5" thickBot="1"/>
    <row r="158" spans="1:48" ht="18.5" thickTop="1">
      <c r="A158" s="285" t="s">
        <v>24</v>
      </c>
      <c r="B158" s="286" t="str">
        <f>IF('1. Samlet budgetoversigt'!B174="","",'1. Samlet budgetoversigt'!B174)</f>
        <v/>
      </c>
      <c r="C158" s="285" t="s">
        <v>42</v>
      </c>
      <c r="D158" s="257">
        <f>IF(D165="Ekstern evaluator understøtter projektets effekstyring. Der bidrages med efterkvalificering, vejledning i effektstyring samt outcomemåling (anbefales af sekretariatet)",1,0)</f>
        <v>0</v>
      </c>
      <c r="E158" s="176"/>
    </row>
    <row r="159" spans="1:48">
      <c r="A159" s="176"/>
      <c r="B159" s="176"/>
      <c r="C159" s="176"/>
      <c r="D159" s="176"/>
      <c r="E159" s="176"/>
    </row>
    <row r="160" spans="1:48" ht="14.5" thickBot="1">
      <c r="A160" s="176"/>
      <c r="B160" s="183" t="s">
        <v>200</v>
      </c>
      <c r="C160" s="179" t="s">
        <v>161</v>
      </c>
      <c r="D160" s="183" t="s">
        <v>165</v>
      </c>
      <c r="E160" s="183" t="s">
        <v>166</v>
      </c>
      <c r="F160" s="183" t="s">
        <v>167</v>
      </c>
      <c r="G160" s="183" t="s">
        <v>168</v>
      </c>
      <c r="H160" s="183" t="s">
        <v>169</v>
      </c>
      <c r="I160" s="183" t="s">
        <v>170</v>
      </c>
      <c r="J160" s="183" t="s">
        <v>171</v>
      </c>
      <c r="K160" s="183" t="s">
        <v>172</v>
      </c>
      <c r="L160" s="183" t="s">
        <v>173</v>
      </c>
      <c r="M160" s="183" t="s">
        <v>174</v>
      </c>
      <c r="N160" s="183" t="s">
        <v>175</v>
      </c>
      <c r="O160" s="183" t="s">
        <v>176</v>
      </c>
      <c r="P160" s="183" t="s">
        <v>177</v>
      </c>
      <c r="Q160" s="183" t="s">
        <v>178</v>
      </c>
      <c r="R160" s="183" t="s">
        <v>179</v>
      </c>
      <c r="S160" s="183" t="s">
        <v>180</v>
      </c>
      <c r="T160" s="183" t="s">
        <v>181</v>
      </c>
      <c r="U160" s="183" t="s">
        <v>182</v>
      </c>
      <c r="V160" s="183" t="s">
        <v>183</v>
      </c>
      <c r="W160" s="183" t="s">
        <v>184</v>
      </c>
      <c r="X160" s="183" t="s">
        <v>185</v>
      </c>
      <c r="Y160" s="183" t="s">
        <v>186</v>
      </c>
      <c r="Z160" s="201" t="s">
        <v>199</v>
      </c>
    </row>
    <row r="161" spans="1:48" ht="70" customHeight="1">
      <c r="A161" s="550" t="s">
        <v>67</v>
      </c>
      <c r="B161" s="555" t="str">
        <f>_xlfn.CONCAT('1. Samlet budgetoversigt'!F179-(SUM('2. Specifikationer'!D163:AV163))," timer")</f>
        <v>0 timer</v>
      </c>
      <c r="C161" s="181" t="s">
        <v>162</v>
      </c>
      <c r="D161" s="199"/>
      <c r="E161" s="199"/>
      <c r="F161" s="199"/>
      <c r="G161" s="199"/>
      <c r="H161" s="199"/>
      <c r="I161" s="199"/>
      <c r="J161" s="199"/>
      <c r="K161" s="199"/>
      <c r="L161" s="199"/>
      <c r="M161" s="199"/>
      <c r="N161" s="199"/>
      <c r="O161" s="199"/>
      <c r="P161" s="199"/>
      <c r="Q161" s="199"/>
      <c r="R161" s="199"/>
      <c r="S161" s="199"/>
      <c r="T161" s="199"/>
      <c r="U161" s="199"/>
      <c r="V161" s="199"/>
      <c r="W161" s="199"/>
      <c r="X161" s="199"/>
      <c r="Y161" s="199"/>
      <c r="Z161" s="202"/>
      <c r="AA161" s="203"/>
      <c r="AB161" s="203"/>
      <c r="AC161" s="203"/>
      <c r="AD161" s="203"/>
      <c r="AE161" s="203"/>
      <c r="AF161" s="203"/>
      <c r="AG161" s="203"/>
      <c r="AH161" s="203"/>
      <c r="AI161" s="203"/>
      <c r="AJ161" s="203"/>
      <c r="AK161" s="203"/>
      <c r="AL161" s="203"/>
      <c r="AM161" s="203"/>
      <c r="AN161" s="203"/>
      <c r="AO161" s="203"/>
      <c r="AP161" s="203"/>
      <c r="AQ161" s="203"/>
      <c r="AR161" s="203"/>
      <c r="AS161" s="203"/>
      <c r="AT161" s="203"/>
      <c r="AU161" s="203"/>
      <c r="AV161" s="204"/>
    </row>
    <row r="162" spans="1:48" ht="15.75" customHeight="1">
      <c r="A162" s="554"/>
      <c r="B162" s="556"/>
      <c r="C162" s="165" t="s">
        <v>163</v>
      </c>
      <c r="D162" s="171"/>
      <c r="E162" s="171"/>
      <c r="F162" s="171"/>
      <c r="G162" s="171"/>
      <c r="H162" s="171"/>
      <c r="I162" s="171"/>
      <c r="J162" s="171"/>
      <c r="K162" s="171"/>
      <c r="L162" s="171"/>
      <c r="M162" s="171"/>
      <c r="N162" s="171"/>
      <c r="O162" s="171"/>
      <c r="P162" s="171"/>
      <c r="Q162" s="171"/>
      <c r="R162" s="171"/>
      <c r="S162" s="171"/>
      <c r="T162" s="171"/>
      <c r="U162" s="171"/>
      <c r="V162" s="171"/>
      <c r="W162" s="171"/>
      <c r="X162" s="171"/>
      <c r="Y162" s="171"/>
      <c r="Z162" s="205"/>
      <c r="AA162" s="173"/>
      <c r="AB162" s="173"/>
      <c r="AC162" s="173"/>
      <c r="AD162" s="173"/>
      <c r="AE162" s="173"/>
      <c r="AF162" s="173"/>
      <c r="AG162" s="173"/>
      <c r="AH162" s="173"/>
      <c r="AI162" s="173"/>
      <c r="AJ162" s="173"/>
      <c r="AK162" s="173"/>
      <c r="AL162" s="173"/>
      <c r="AM162" s="173"/>
      <c r="AN162" s="173"/>
      <c r="AO162" s="173"/>
      <c r="AP162" s="173"/>
      <c r="AQ162" s="173"/>
      <c r="AR162" s="173"/>
      <c r="AS162" s="173"/>
      <c r="AT162" s="173"/>
      <c r="AU162" s="173"/>
      <c r="AV162" s="206"/>
    </row>
    <row r="163" spans="1:48" ht="15.75" customHeight="1" thickBot="1">
      <c r="A163" s="554"/>
      <c r="B163" s="557"/>
      <c r="C163" s="165" t="s">
        <v>9</v>
      </c>
      <c r="D163" s="171"/>
      <c r="E163" s="171"/>
      <c r="F163" s="171"/>
      <c r="G163" s="171"/>
      <c r="H163" s="171"/>
      <c r="I163" s="171"/>
      <c r="J163" s="171"/>
      <c r="K163" s="171"/>
      <c r="L163" s="171"/>
      <c r="M163" s="171"/>
      <c r="N163" s="171"/>
      <c r="O163" s="171"/>
      <c r="P163" s="171"/>
      <c r="Q163" s="171"/>
      <c r="R163" s="171"/>
      <c r="S163" s="171"/>
      <c r="T163" s="171"/>
      <c r="U163" s="171"/>
      <c r="V163" s="171"/>
      <c r="W163" s="171"/>
      <c r="X163" s="171"/>
      <c r="Y163" s="171"/>
      <c r="Z163" s="205"/>
      <c r="AA163" s="173"/>
      <c r="AB163" s="173"/>
      <c r="AC163" s="173"/>
      <c r="AD163" s="173"/>
      <c r="AE163" s="173"/>
      <c r="AF163" s="173"/>
      <c r="AG163" s="173"/>
      <c r="AH163" s="173"/>
      <c r="AI163" s="173"/>
      <c r="AJ163" s="173"/>
      <c r="AK163" s="173"/>
      <c r="AL163" s="173"/>
      <c r="AM163" s="173"/>
      <c r="AN163" s="173"/>
      <c r="AO163" s="173"/>
      <c r="AP163" s="173"/>
      <c r="AQ163" s="173"/>
      <c r="AR163" s="173"/>
      <c r="AS163" s="173"/>
      <c r="AT163" s="173"/>
      <c r="AU163" s="173"/>
      <c r="AV163" s="206"/>
    </row>
    <row r="164" spans="1:48" ht="15.75" customHeight="1" thickBot="1">
      <c r="A164" s="551"/>
      <c r="B164" s="214">
        <f>'1. Samlet budgetoversigt'!E179-(SUM('2. Specifikationer'!D164:AV164))</f>
        <v>0</v>
      </c>
      <c r="C164" s="166" t="s">
        <v>164</v>
      </c>
      <c r="D164" s="195" t="str">
        <f>IF(D162*D163=0,"",(D162*D163))</f>
        <v/>
      </c>
      <c r="E164" s="195" t="str">
        <f t="shared" ref="E164:AV164" si="14">IF(E162*E163=0,"",(E162*E163))</f>
        <v/>
      </c>
      <c r="F164" s="195" t="str">
        <f t="shared" si="14"/>
        <v/>
      </c>
      <c r="G164" s="195" t="str">
        <f t="shared" si="14"/>
        <v/>
      </c>
      <c r="H164" s="195" t="str">
        <f t="shared" si="14"/>
        <v/>
      </c>
      <c r="I164" s="195" t="str">
        <f t="shared" si="14"/>
        <v/>
      </c>
      <c r="J164" s="195" t="str">
        <f t="shared" si="14"/>
        <v/>
      </c>
      <c r="K164" s="195" t="str">
        <f t="shared" si="14"/>
        <v/>
      </c>
      <c r="L164" s="195" t="str">
        <f t="shared" si="14"/>
        <v/>
      </c>
      <c r="M164" s="195" t="str">
        <f t="shared" si="14"/>
        <v/>
      </c>
      <c r="N164" s="195" t="str">
        <f t="shared" si="14"/>
        <v/>
      </c>
      <c r="O164" s="195" t="str">
        <f t="shared" si="14"/>
        <v/>
      </c>
      <c r="P164" s="195" t="str">
        <f t="shared" si="14"/>
        <v/>
      </c>
      <c r="Q164" s="195" t="str">
        <f t="shared" si="14"/>
        <v/>
      </c>
      <c r="R164" s="195" t="str">
        <f t="shared" si="14"/>
        <v/>
      </c>
      <c r="S164" s="195" t="str">
        <f t="shared" si="14"/>
        <v/>
      </c>
      <c r="T164" s="195" t="str">
        <f t="shared" si="14"/>
        <v/>
      </c>
      <c r="U164" s="195" t="str">
        <f t="shared" si="14"/>
        <v/>
      </c>
      <c r="V164" s="195" t="str">
        <f t="shared" si="14"/>
        <v/>
      </c>
      <c r="W164" s="195" t="str">
        <f t="shared" si="14"/>
        <v/>
      </c>
      <c r="X164" s="195" t="str">
        <f t="shared" si="14"/>
        <v/>
      </c>
      <c r="Y164" s="195" t="str">
        <f t="shared" si="14"/>
        <v/>
      </c>
      <c r="Z164" s="210" t="str">
        <f t="shared" si="14"/>
        <v/>
      </c>
      <c r="AA164" s="211" t="str">
        <f t="shared" si="14"/>
        <v/>
      </c>
      <c r="AB164" s="211" t="str">
        <f t="shared" si="14"/>
        <v/>
      </c>
      <c r="AC164" s="211" t="str">
        <f t="shared" si="14"/>
        <v/>
      </c>
      <c r="AD164" s="211" t="str">
        <f t="shared" si="14"/>
        <v/>
      </c>
      <c r="AE164" s="211" t="str">
        <f t="shared" si="14"/>
        <v/>
      </c>
      <c r="AF164" s="211" t="str">
        <f t="shared" si="14"/>
        <v/>
      </c>
      <c r="AG164" s="211" t="str">
        <f t="shared" si="14"/>
        <v/>
      </c>
      <c r="AH164" s="211" t="str">
        <f t="shared" si="14"/>
        <v/>
      </c>
      <c r="AI164" s="211" t="str">
        <f t="shared" si="14"/>
        <v/>
      </c>
      <c r="AJ164" s="211" t="str">
        <f t="shared" si="14"/>
        <v/>
      </c>
      <c r="AK164" s="211" t="str">
        <f t="shared" si="14"/>
        <v/>
      </c>
      <c r="AL164" s="211" t="str">
        <f t="shared" si="14"/>
        <v/>
      </c>
      <c r="AM164" s="211" t="str">
        <f t="shared" si="14"/>
        <v/>
      </c>
      <c r="AN164" s="211" t="str">
        <f t="shared" si="14"/>
        <v/>
      </c>
      <c r="AO164" s="211" t="str">
        <f t="shared" si="14"/>
        <v/>
      </c>
      <c r="AP164" s="211" t="str">
        <f t="shared" si="14"/>
        <v/>
      </c>
      <c r="AQ164" s="211" t="str">
        <f t="shared" si="14"/>
        <v/>
      </c>
      <c r="AR164" s="211" t="str">
        <f t="shared" si="14"/>
        <v/>
      </c>
      <c r="AS164" s="211" t="str">
        <f t="shared" si="14"/>
        <v/>
      </c>
      <c r="AT164" s="211" t="str">
        <f t="shared" si="14"/>
        <v/>
      </c>
      <c r="AU164" s="211" t="str">
        <f t="shared" si="14"/>
        <v/>
      </c>
      <c r="AV164" s="212" t="str">
        <f t="shared" si="14"/>
        <v/>
      </c>
    </row>
    <row r="165" spans="1:48" ht="70" customHeight="1">
      <c r="A165" s="554" t="s">
        <v>3</v>
      </c>
      <c r="B165" s="552">
        <f>'1. Samlet budgetoversigt'!E180-(SUM('2. Specifikationer'!D168:AV168))</f>
        <v>0</v>
      </c>
      <c r="C165" s="170" t="s">
        <v>162</v>
      </c>
      <c r="D165" s="410"/>
      <c r="E165" s="200"/>
      <c r="F165" s="200"/>
      <c r="G165" s="200"/>
      <c r="H165" s="200"/>
      <c r="I165" s="200"/>
      <c r="J165" s="200"/>
      <c r="K165" s="200"/>
      <c r="L165" s="200"/>
      <c r="M165" s="200"/>
      <c r="N165" s="200"/>
      <c r="O165" s="200"/>
      <c r="P165" s="200"/>
      <c r="Q165" s="200"/>
      <c r="R165" s="200"/>
      <c r="S165" s="200"/>
      <c r="T165" s="200"/>
      <c r="U165" s="200"/>
      <c r="V165" s="200"/>
      <c r="W165" s="200"/>
      <c r="X165" s="200"/>
      <c r="Y165" s="200"/>
      <c r="Z165" s="205"/>
      <c r="AA165" s="173"/>
      <c r="AB165" s="173"/>
      <c r="AC165" s="173"/>
      <c r="AD165" s="173"/>
      <c r="AE165" s="173"/>
      <c r="AF165" s="173"/>
      <c r="AG165" s="173"/>
      <c r="AH165" s="173"/>
      <c r="AI165" s="173"/>
      <c r="AJ165" s="173"/>
      <c r="AK165" s="173"/>
      <c r="AL165" s="173"/>
      <c r="AM165" s="173"/>
      <c r="AN165" s="173"/>
      <c r="AO165" s="173"/>
      <c r="AP165" s="173"/>
      <c r="AQ165" s="173"/>
      <c r="AR165" s="173"/>
      <c r="AS165" s="173"/>
      <c r="AT165" s="173"/>
      <c r="AU165" s="173"/>
      <c r="AV165" s="206"/>
    </row>
    <row r="166" spans="1:48" ht="15.75" customHeight="1">
      <c r="A166" s="554"/>
      <c r="B166" s="558"/>
      <c r="C166" s="165" t="s">
        <v>163</v>
      </c>
      <c r="D166" s="171"/>
      <c r="E166" s="171"/>
      <c r="F166" s="171"/>
      <c r="G166" s="171"/>
      <c r="H166" s="171"/>
      <c r="I166" s="171"/>
      <c r="J166" s="171"/>
      <c r="K166" s="171"/>
      <c r="L166" s="171"/>
      <c r="M166" s="171"/>
      <c r="N166" s="171"/>
      <c r="O166" s="171"/>
      <c r="P166" s="171"/>
      <c r="Q166" s="171"/>
      <c r="R166" s="171"/>
      <c r="S166" s="171"/>
      <c r="T166" s="171"/>
      <c r="U166" s="171"/>
      <c r="V166" s="171"/>
      <c r="W166" s="171"/>
      <c r="X166" s="171"/>
      <c r="Y166" s="171"/>
      <c r="Z166" s="205"/>
      <c r="AA166" s="173"/>
      <c r="AB166" s="173"/>
      <c r="AC166" s="173"/>
      <c r="AD166" s="173"/>
      <c r="AE166" s="173"/>
      <c r="AF166" s="173"/>
      <c r="AG166" s="173"/>
      <c r="AH166" s="173"/>
      <c r="AI166" s="173"/>
      <c r="AJ166" s="173"/>
      <c r="AK166" s="173"/>
      <c r="AL166" s="173"/>
      <c r="AM166" s="173"/>
      <c r="AN166" s="173"/>
      <c r="AO166" s="173"/>
      <c r="AP166" s="173"/>
      <c r="AQ166" s="173"/>
      <c r="AR166" s="173"/>
      <c r="AS166" s="173"/>
      <c r="AT166" s="173"/>
      <c r="AU166" s="173"/>
      <c r="AV166" s="206"/>
    </row>
    <row r="167" spans="1:48" ht="15.75" customHeight="1">
      <c r="A167" s="554"/>
      <c r="B167" s="558"/>
      <c r="C167" s="165" t="s">
        <v>9</v>
      </c>
      <c r="D167" s="171"/>
      <c r="E167" s="171"/>
      <c r="F167" s="171"/>
      <c r="G167" s="171"/>
      <c r="H167" s="171"/>
      <c r="I167" s="171"/>
      <c r="J167" s="171"/>
      <c r="K167" s="171"/>
      <c r="L167" s="171"/>
      <c r="M167" s="171"/>
      <c r="N167" s="171"/>
      <c r="O167" s="171"/>
      <c r="P167" s="171"/>
      <c r="Q167" s="171"/>
      <c r="R167" s="171"/>
      <c r="S167" s="171"/>
      <c r="T167" s="171"/>
      <c r="U167" s="171"/>
      <c r="V167" s="171"/>
      <c r="W167" s="171"/>
      <c r="X167" s="171"/>
      <c r="Y167" s="171"/>
      <c r="Z167" s="205"/>
      <c r="AA167" s="173"/>
      <c r="AB167" s="173"/>
      <c r="AC167" s="173"/>
      <c r="AD167" s="173"/>
      <c r="AE167" s="173"/>
      <c r="AF167" s="173"/>
      <c r="AG167" s="173"/>
      <c r="AH167" s="173"/>
      <c r="AI167" s="173"/>
      <c r="AJ167" s="173"/>
      <c r="AK167" s="173"/>
      <c r="AL167" s="173"/>
      <c r="AM167" s="173"/>
      <c r="AN167" s="173"/>
      <c r="AO167" s="173"/>
      <c r="AP167" s="173"/>
      <c r="AQ167" s="173"/>
      <c r="AR167" s="173"/>
      <c r="AS167" s="173"/>
      <c r="AT167" s="173"/>
      <c r="AU167" s="173"/>
      <c r="AV167" s="206"/>
    </row>
    <row r="168" spans="1:48" ht="15.75" customHeight="1" thickBot="1">
      <c r="A168" s="554"/>
      <c r="B168" s="553"/>
      <c r="C168" s="168" t="s">
        <v>164</v>
      </c>
      <c r="D168" s="194" t="str">
        <f>IF('1. Samlet budgetoversigt'!F176="Ja (anbefales)",58000,IF(D166*D167=0,"",(D166*D167)))</f>
        <v/>
      </c>
      <c r="E168" s="194" t="str">
        <f t="shared" ref="E168:AV168" si="15">IF(E166*E167=0,"",(E166*E167))</f>
        <v/>
      </c>
      <c r="F168" s="194" t="str">
        <f t="shared" si="15"/>
        <v/>
      </c>
      <c r="G168" s="194" t="str">
        <f t="shared" si="15"/>
        <v/>
      </c>
      <c r="H168" s="194" t="str">
        <f t="shared" si="15"/>
        <v/>
      </c>
      <c r="I168" s="194" t="str">
        <f t="shared" si="15"/>
        <v/>
      </c>
      <c r="J168" s="194" t="str">
        <f t="shared" si="15"/>
        <v/>
      </c>
      <c r="K168" s="194" t="str">
        <f t="shared" si="15"/>
        <v/>
      </c>
      <c r="L168" s="194" t="str">
        <f t="shared" si="15"/>
        <v/>
      </c>
      <c r="M168" s="194" t="str">
        <f t="shared" si="15"/>
        <v/>
      </c>
      <c r="N168" s="194" t="str">
        <f t="shared" si="15"/>
        <v/>
      </c>
      <c r="O168" s="194" t="str">
        <f t="shared" si="15"/>
        <v/>
      </c>
      <c r="P168" s="194" t="str">
        <f t="shared" si="15"/>
        <v/>
      </c>
      <c r="Q168" s="194" t="str">
        <f t="shared" si="15"/>
        <v/>
      </c>
      <c r="R168" s="194" t="str">
        <f t="shared" si="15"/>
        <v/>
      </c>
      <c r="S168" s="194" t="str">
        <f t="shared" si="15"/>
        <v/>
      </c>
      <c r="T168" s="194" t="str">
        <f t="shared" si="15"/>
        <v/>
      </c>
      <c r="U168" s="194" t="str">
        <f t="shared" si="15"/>
        <v/>
      </c>
      <c r="V168" s="194" t="str">
        <f t="shared" si="15"/>
        <v/>
      </c>
      <c r="W168" s="194" t="str">
        <f t="shared" si="15"/>
        <v/>
      </c>
      <c r="X168" s="194" t="str">
        <f t="shared" si="15"/>
        <v/>
      </c>
      <c r="Y168" s="194" t="str">
        <f t="shared" si="15"/>
        <v/>
      </c>
      <c r="Z168" s="210" t="str">
        <f t="shared" si="15"/>
        <v/>
      </c>
      <c r="AA168" s="211" t="str">
        <f t="shared" si="15"/>
        <v/>
      </c>
      <c r="AB168" s="211" t="str">
        <f t="shared" si="15"/>
        <v/>
      </c>
      <c r="AC168" s="211" t="str">
        <f t="shared" si="15"/>
        <v/>
      </c>
      <c r="AD168" s="211" t="str">
        <f t="shared" si="15"/>
        <v/>
      </c>
      <c r="AE168" s="211" t="str">
        <f t="shared" si="15"/>
        <v/>
      </c>
      <c r="AF168" s="211" t="str">
        <f t="shared" si="15"/>
        <v/>
      </c>
      <c r="AG168" s="211" t="str">
        <f t="shared" si="15"/>
        <v/>
      </c>
      <c r="AH168" s="211" t="str">
        <f t="shared" si="15"/>
        <v/>
      </c>
      <c r="AI168" s="211" t="str">
        <f t="shared" si="15"/>
        <v/>
      </c>
      <c r="AJ168" s="211" t="str">
        <f t="shared" si="15"/>
        <v/>
      </c>
      <c r="AK168" s="211" t="str">
        <f t="shared" si="15"/>
        <v/>
      </c>
      <c r="AL168" s="211" t="str">
        <f t="shared" si="15"/>
        <v/>
      </c>
      <c r="AM168" s="211" t="str">
        <f t="shared" si="15"/>
        <v/>
      </c>
      <c r="AN168" s="211" t="str">
        <f t="shared" si="15"/>
        <v/>
      </c>
      <c r="AO168" s="211" t="str">
        <f t="shared" si="15"/>
        <v/>
      </c>
      <c r="AP168" s="211" t="str">
        <f t="shared" si="15"/>
        <v/>
      </c>
      <c r="AQ168" s="211" t="str">
        <f t="shared" si="15"/>
        <v/>
      </c>
      <c r="AR168" s="211" t="str">
        <f t="shared" si="15"/>
        <v/>
      </c>
      <c r="AS168" s="211" t="str">
        <f t="shared" si="15"/>
        <v/>
      </c>
      <c r="AT168" s="211" t="str">
        <f t="shared" si="15"/>
        <v/>
      </c>
      <c r="AU168" s="211" t="str">
        <f t="shared" si="15"/>
        <v/>
      </c>
      <c r="AV168" s="212" t="str">
        <f t="shared" si="15"/>
        <v/>
      </c>
    </row>
    <row r="169" spans="1:48" ht="70" customHeight="1" thickBot="1">
      <c r="A169" s="548" t="s">
        <v>69</v>
      </c>
      <c r="B169" s="549">
        <f>'1. Samlet budgetoversigt'!E181-(SUM('2. Specifikationer'!D170:AV170))</f>
        <v>0</v>
      </c>
      <c r="C169" s="167" t="s">
        <v>162</v>
      </c>
      <c r="D169" s="199"/>
      <c r="E169" s="199"/>
      <c r="F169" s="199"/>
      <c r="G169" s="199"/>
      <c r="H169" s="199"/>
      <c r="I169" s="199"/>
      <c r="J169" s="199"/>
      <c r="K169" s="199"/>
      <c r="L169" s="199"/>
      <c r="M169" s="199"/>
      <c r="N169" s="199"/>
      <c r="O169" s="199"/>
      <c r="P169" s="199"/>
      <c r="Q169" s="199"/>
      <c r="R169" s="199"/>
      <c r="S169" s="199"/>
      <c r="T169" s="199"/>
      <c r="U169" s="199"/>
      <c r="V169" s="199"/>
      <c r="W169" s="199"/>
      <c r="X169" s="199"/>
      <c r="Y169" s="199"/>
      <c r="Z169" s="205"/>
      <c r="AA169" s="173"/>
      <c r="AB169" s="173"/>
      <c r="AC169" s="173"/>
      <c r="AD169" s="173"/>
      <c r="AE169" s="173"/>
      <c r="AF169" s="173"/>
      <c r="AG169" s="173"/>
      <c r="AH169" s="173"/>
      <c r="AI169" s="173"/>
      <c r="AJ169" s="173"/>
      <c r="AK169" s="173"/>
      <c r="AL169" s="173"/>
      <c r="AM169" s="173"/>
      <c r="AN169" s="173"/>
      <c r="AO169" s="173"/>
      <c r="AP169" s="173"/>
      <c r="AQ169" s="173"/>
      <c r="AR169" s="173"/>
      <c r="AS169" s="173"/>
      <c r="AT169" s="173"/>
      <c r="AU169" s="173"/>
      <c r="AV169" s="206"/>
    </row>
    <row r="170" spans="1:48" ht="15.75" customHeight="1" thickBot="1">
      <c r="A170" s="548"/>
      <c r="B170" s="549"/>
      <c r="C170" s="166" t="s">
        <v>164</v>
      </c>
      <c r="D170" s="196"/>
      <c r="E170" s="196"/>
      <c r="F170" s="196"/>
      <c r="G170" s="196"/>
      <c r="H170" s="196"/>
      <c r="I170" s="196"/>
      <c r="J170" s="196"/>
      <c r="K170" s="196"/>
      <c r="L170" s="196"/>
      <c r="M170" s="196"/>
      <c r="N170" s="196"/>
      <c r="O170" s="196"/>
      <c r="P170" s="196"/>
      <c r="Q170" s="196"/>
      <c r="R170" s="196"/>
      <c r="S170" s="196"/>
      <c r="T170" s="196"/>
      <c r="U170" s="196"/>
      <c r="V170" s="196"/>
      <c r="W170" s="196"/>
      <c r="X170" s="196"/>
      <c r="Y170" s="196"/>
      <c r="Z170" s="205"/>
      <c r="AA170" s="173"/>
      <c r="AB170" s="173"/>
      <c r="AC170" s="173"/>
      <c r="AD170" s="173"/>
      <c r="AE170" s="173"/>
      <c r="AF170" s="173"/>
      <c r="AG170" s="173"/>
      <c r="AH170" s="173"/>
      <c r="AI170" s="173"/>
      <c r="AJ170" s="173"/>
      <c r="AK170" s="173"/>
      <c r="AL170" s="173"/>
      <c r="AM170" s="173"/>
      <c r="AN170" s="173"/>
      <c r="AO170" s="173"/>
      <c r="AP170" s="173"/>
      <c r="AQ170" s="173"/>
      <c r="AR170" s="173"/>
      <c r="AS170" s="173"/>
      <c r="AT170" s="173"/>
      <c r="AU170" s="173"/>
      <c r="AV170" s="206"/>
    </row>
    <row r="171" spans="1:48" ht="70" customHeight="1" thickBot="1">
      <c r="A171" s="548" t="s">
        <v>34</v>
      </c>
      <c r="B171" s="549">
        <f>'1. Samlet budgetoversigt'!E182-(SUM('2. Specifikationer'!D172:AV172))</f>
        <v>0</v>
      </c>
      <c r="C171" s="167" t="s">
        <v>162</v>
      </c>
      <c r="D171" s="199"/>
      <c r="E171" s="199"/>
      <c r="F171" s="199"/>
      <c r="G171" s="199"/>
      <c r="H171" s="199"/>
      <c r="I171" s="199"/>
      <c r="J171" s="199"/>
      <c r="K171" s="199"/>
      <c r="L171" s="199"/>
      <c r="M171" s="199"/>
      <c r="N171" s="199"/>
      <c r="O171" s="199"/>
      <c r="P171" s="199"/>
      <c r="Q171" s="199"/>
      <c r="R171" s="199"/>
      <c r="S171" s="199"/>
      <c r="T171" s="199"/>
      <c r="U171" s="199"/>
      <c r="V171" s="199"/>
      <c r="W171" s="199"/>
      <c r="X171" s="199"/>
      <c r="Y171" s="199"/>
      <c r="Z171" s="205"/>
      <c r="AA171" s="173"/>
      <c r="AB171" s="173"/>
      <c r="AC171" s="173"/>
      <c r="AD171" s="173"/>
      <c r="AE171" s="173"/>
      <c r="AF171" s="173"/>
      <c r="AG171" s="173"/>
      <c r="AH171" s="173"/>
      <c r="AI171" s="173"/>
      <c r="AJ171" s="173"/>
      <c r="AK171" s="173"/>
      <c r="AL171" s="173"/>
      <c r="AM171" s="173"/>
      <c r="AN171" s="173"/>
      <c r="AO171" s="173"/>
      <c r="AP171" s="173"/>
      <c r="AQ171" s="173"/>
      <c r="AR171" s="173"/>
      <c r="AS171" s="173"/>
      <c r="AT171" s="173"/>
      <c r="AU171" s="173"/>
      <c r="AV171" s="206"/>
    </row>
    <row r="172" spans="1:48" ht="15.75" customHeight="1" thickBot="1">
      <c r="A172" s="548"/>
      <c r="B172" s="549"/>
      <c r="C172" s="168" t="s">
        <v>164</v>
      </c>
      <c r="D172" s="196"/>
      <c r="E172" s="196"/>
      <c r="F172" s="196"/>
      <c r="G172" s="196"/>
      <c r="H172" s="196"/>
      <c r="I172" s="196"/>
      <c r="J172" s="196"/>
      <c r="K172" s="196"/>
      <c r="L172" s="196"/>
      <c r="M172" s="196"/>
      <c r="N172" s="196"/>
      <c r="O172" s="196"/>
      <c r="P172" s="196"/>
      <c r="Q172" s="196"/>
      <c r="R172" s="196"/>
      <c r="S172" s="196"/>
      <c r="T172" s="196"/>
      <c r="U172" s="196"/>
      <c r="V172" s="196"/>
      <c r="W172" s="196"/>
      <c r="X172" s="196"/>
      <c r="Y172" s="196"/>
      <c r="Z172" s="205"/>
      <c r="AA172" s="173"/>
      <c r="AB172" s="173"/>
      <c r="AC172" s="173"/>
      <c r="AD172" s="173"/>
      <c r="AE172" s="173"/>
      <c r="AF172" s="173"/>
      <c r="AG172" s="173"/>
      <c r="AH172" s="173"/>
      <c r="AI172" s="173"/>
      <c r="AJ172" s="173"/>
      <c r="AK172" s="173"/>
      <c r="AL172" s="173"/>
      <c r="AM172" s="173"/>
      <c r="AN172" s="173"/>
      <c r="AO172" s="173"/>
      <c r="AP172" s="173"/>
      <c r="AQ172" s="173"/>
      <c r="AR172" s="173"/>
      <c r="AS172" s="173"/>
      <c r="AT172" s="173"/>
      <c r="AU172" s="173"/>
      <c r="AV172" s="206"/>
    </row>
    <row r="173" spans="1:48" ht="50.15" customHeight="1">
      <c r="A173" s="550" t="s">
        <v>188</v>
      </c>
      <c r="B173" s="552">
        <f>'1. Samlet budgetoversigt'!E183-(SUM('2. Specifikationer'!D174:AV174))</f>
        <v>0</v>
      </c>
      <c r="C173" s="167" t="s">
        <v>238</v>
      </c>
      <c r="D173" s="411"/>
      <c r="E173" s="411"/>
      <c r="F173" s="411"/>
      <c r="G173" s="411"/>
      <c r="H173" s="411"/>
      <c r="I173" s="411"/>
      <c r="J173" s="411"/>
      <c r="K173" s="411"/>
      <c r="L173" s="411"/>
      <c r="M173" s="411"/>
      <c r="N173" s="411"/>
      <c r="O173" s="411"/>
      <c r="P173" s="411"/>
      <c r="Q173" s="411"/>
      <c r="R173" s="411"/>
      <c r="S173" s="411"/>
      <c r="T173" s="411"/>
      <c r="U173" s="411"/>
      <c r="V173" s="411"/>
      <c r="W173" s="411"/>
      <c r="X173" s="411"/>
      <c r="Y173" s="411"/>
      <c r="Z173" s="412"/>
      <c r="AA173" s="413"/>
      <c r="AB173" s="413"/>
      <c r="AC173" s="413"/>
      <c r="AD173" s="413"/>
      <c r="AE173" s="413"/>
      <c r="AF173" s="413"/>
      <c r="AG173" s="413"/>
      <c r="AH173" s="413"/>
      <c r="AI173" s="413"/>
      <c r="AJ173" s="413"/>
      <c r="AK173" s="413"/>
      <c r="AL173" s="413"/>
      <c r="AM173" s="413"/>
      <c r="AN173" s="413"/>
      <c r="AO173" s="413"/>
      <c r="AP173" s="413"/>
      <c r="AQ173" s="413"/>
      <c r="AR173" s="413"/>
      <c r="AS173" s="413"/>
      <c r="AT173" s="413"/>
      <c r="AU173" s="413"/>
      <c r="AV173" s="414"/>
    </row>
    <row r="174" spans="1:48" ht="15.75" customHeight="1" thickBot="1">
      <c r="A174" s="551"/>
      <c r="B174" s="553"/>
      <c r="C174" s="283" t="s">
        <v>188</v>
      </c>
      <c r="D174" s="282"/>
      <c r="E174" s="282"/>
      <c r="F174" s="282"/>
      <c r="G174" s="282"/>
      <c r="H174" s="282"/>
      <c r="I174" s="282"/>
      <c r="J174" s="282"/>
      <c r="K174" s="282"/>
      <c r="L174" s="282"/>
      <c r="M174" s="282"/>
      <c r="N174" s="282"/>
      <c r="O174" s="282"/>
      <c r="P174" s="282"/>
      <c r="Q174" s="282"/>
      <c r="R174" s="282"/>
      <c r="S174" s="282"/>
      <c r="T174" s="282"/>
      <c r="U174" s="282"/>
      <c r="V174" s="282"/>
      <c r="W174" s="282"/>
      <c r="X174" s="282"/>
      <c r="Y174" s="282"/>
      <c r="Z174" s="205"/>
      <c r="AA174" s="173"/>
      <c r="AB174" s="173"/>
      <c r="AC174" s="173"/>
      <c r="AD174" s="173"/>
      <c r="AE174" s="173"/>
      <c r="AF174" s="173"/>
      <c r="AG174" s="173"/>
      <c r="AH174" s="173"/>
      <c r="AI174" s="173"/>
      <c r="AJ174" s="173"/>
      <c r="AK174" s="173"/>
      <c r="AL174" s="173"/>
      <c r="AM174" s="173"/>
      <c r="AN174" s="173"/>
      <c r="AO174" s="173"/>
      <c r="AP174" s="173"/>
      <c r="AQ174" s="173"/>
      <c r="AR174" s="173"/>
      <c r="AS174" s="173"/>
      <c r="AT174" s="173"/>
      <c r="AU174" s="173"/>
      <c r="AV174" s="206"/>
    </row>
    <row r="175" spans="1:48" ht="70" customHeight="1">
      <c r="A175" s="550" t="s">
        <v>10</v>
      </c>
      <c r="B175" s="552">
        <f>'1. Samlet budgetoversigt'!E184-(SUM('2. Specifikationer'!D176:AV176))</f>
        <v>0</v>
      </c>
      <c r="C175" s="281" t="s">
        <v>162</v>
      </c>
      <c r="D175" s="411"/>
      <c r="E175" s="411"/>
      <c r="F175" s="411"/>
      <c r="G175" s="411"/>
      <c r="H175" s="411"/>
      <c r="I175" s="411"/>
      <c r="J175" s="411"/>
      <c r="K175" s="411"/>
      <c r="L175" s="411"/>
      <c r="M175" s="411"/>
      <c r="N175" s="411"/>
      <c r="O175" s="411"/>
      <c r="P175" s="411"/>
      <c r="Q175" s="411"/>
      <c r="R175" s="411"/>
      <c r="S175" s="411"/>
      <c r="T175" s="411"/>
      <c r="U175" s="411"/>
      <c r="V175" s="411"/>
      <c r="W175" s="411"/>
      <c r="X175" s="411"/>
      <c r="Y175" s="411"/>
      <c r="Z175" s="412"/>
      <c r="AA175" s="413"/>
      <c r="AB175" s="413"/>
      <c r="AC175" s="413"/>
      <c r="AD175" s="413"/>
      <c r="AE175" s="413"/>
      <c r="AF175" s="413"/>
      <c r="AG175" s="413"/>
      <c r="AH175" s="413"/>
      <c r="AI175" s="413"/>
      <c r="AJ175" s="413"/>
      <c r="AK175" s="413"/>
      <c r="AL175" s="413"/>
      <c r="AM175" s="413"/>
      <c r="AN175" s="413"/>
      <c r="AO175" s="413"/>
      <c r="AP175" s="413"/>
      <c r="AQ175" s="413"/>
      <c r="AR175" s="413"/>
      <c r="AS175" s="413"/>
      <c r="AT175" s="413"/>
      <c r="AU175" s="413"/>
      <c r="AV175" s="414"/>
    </row>
    <row r="176" spans="1:48" ht="15.75" customHeight="1" thickBot="1">
      <c r="A176" s="551"/>
      <c r="B176" s="553"/>
      <c r="C176" s="166" t="s">
        <v>164</v>
      </c>
      <c r="D176" s="284"/>
      <c r="E176" s="284"/>
      <c r="F176" s="284"/>
      <c r="G176" s="284"/>
      <c r="H176" s="284"/>
      <c r="I176" s="284"/>
      <c r="J176" s="284"/>
      <c r="K176" s="284"/>
      <c r="L176" s="284"/>
      <c r="M176" s="284"/>
      <c r="N176" s="284"/>
      <c r="O176" s="284"/>
      <c r="P176" s="284"/>
      <c r="Q176" s="284"/>
      <c r="R176" s="284"/>
      <c r="S176" s="284"/>
      <c r="T176" s="284"/>
      <c r="U176" s="284"/>
      <c r="V176" s="284"/>
      <c r="W176" s="284"/>
      <c r="X176" s="284"/>
      <c r="Y176" s="284"/>
      <c r="Z176" s="205"/>
      <c r="AA176" s="173"/>
      <c r="AB176" s="173"/>
      <c r="AC176" s="173"/>
      <c r="AD176" s="173"/>
      <c r="AE176" s="173"/>
      <c r="AF176" s="173"/>
      <c r="AG176" s="173"/>
      <c r="AH176" s="173"/>
      <c r="AI176" s="173"/>
      <c r="AJ176" s="173"/>
      <c r="AK176" s="173"/>
      <c r="AL176" s="173"/>
      <c r="AM176" s="173"/>
      <c r="AN176" s="173"/>
      <c r="AO176" s="173"/>
      <c r="AP176" s="173"/>
      <c r="AQ176" s="173"/>
      <c r="AR176" s="173"/>
      <c r="AS176" s="173"/>
      <c r="AT176" s="173"/>
      <c r="AU176" s="173"/>
      <c r="AV176" s="206"/>
    </row>
    <row r="177" spans="1:48" ht="70" customHeight="1" thickBot="1">
      <c r="A177" s="548" t="s">
        <v>68</v>
      </c>
      <c r="B177" s="549">
        <f>'1. Samlet budgetoversigt'!E185-(SUM('2. Specifikationer'!D178:AV178))</f>
        <v>0</v>
      </c>
      <c r="C177" s="170" t="s">
        <v>162</v>
      </c>
      <c r="D177" s="199"/>
      <c r="E177" s="199"/>
      <c r="F177" s="199"/>
      <c r="G177" s="199"/>
      <c r="H177" s="199"/>
      <c r="I177" s="199"/>
      <c r="J177" s="199"/>
      <c r="K177" s="199"/>
      <c r="L177" s="199"/>
      <c r="M177" s="199"/>
      <c r="N177" s="199"/>
      <c r="O177" s="199"/>
      <c r="P177" s="199"/>
      <c r="Q177" s="199"/>
      <c r="R177" s="199"/>
      <c r="S177" s="199"/>
      <c r="T177" s="199"/>
      <c r="U177" s="199"/>
      <c r="V177" s="199"/>
      <c r="W177" s="199"/>
      <c r="X177" s="199"/>
      <c r="Y177" s="199"/>
      <c r="Z177" s="205"/>
      <c r="AA177" s="173"/>
      <c r="AB177" s="173"/>
      <c r="AC177" s="173"/>
      <c r="AD177" s="173"/>
      <c r="AE177" s="173"/>
      <c r="AF177" s="173"/>
      <c r="AG177" s="173"/>
      <c r="AH177" s="173"/>
      <c r="AI177" s="173"/>
      <c r="AJ177" s="173"/>
      <c r="AK177" s="173"/>
      <c r="AL177" s="173"/>
      <c r="AM177" s="173"/>
      <c r="AN177" s="173"/>
      <c r="AO177" s="173"/>
      <c r="AP177" s="173"/>
      <c r="AQ177" s="173"/>
      <c r="AR177" s="173"/>
      <c r="AS177" s="173"/>
      <c r="AT177" s="173"/>
      <c r="AU177" s="173"/>
      <c r="AV177" s="206"/>
    </row>
    <row r="178" spans="1:48" ht="15.75" customHeight="1" thickBot="1">
      <c r="A178" s="548"/>
      <c r="B178" s="549"/>
      <c r="C178" s="166" t="s">
        <v>164</v>
      </c>
      <c r="D178" s="197"/>
      <c r="E178" s="196"/>
      <c r="F178" s="196"/>
      <c r="G178" s="196"/>
      <c r="H178" s="196"/>
      <c r="I178" s="196"/>
      <c r="J178" s="196"/>
      <c r="K178" s="196"/>
      <c r="L178" s="196"/>
      <c r="M178" s="196"/>
      <c r="N178" s="196"/>
      <c r="O178" s="196"/>
      <c r="P178" s="196"/>
      <c r="Q178" s="196"/>
      <c r="R178" s="196"/>
      <c r="S178" s="196"/>
      <c r="T178" s="196"/>
      <c r="U178" s="196"/>
      <c r="V178" s="196"/>
      <c r="W178" s="196"/>
      <c r="X178" s="196"/>
      <c r="Y178" s="196"/>
      <c r="Z178" s="207"/>
      <c r="AA178" s="208"/>
      <c r="AB178" s="208"/>
      <c r="AC178" s="208"/>
      <c r="AD178" s="208"/>
      <c r="AE178" s="208"/>
      <c r="AF178" s="208"/>
      <c r="AG178" s="208"/>
      <c r="AH178" s="208"/>
      <c r="AI178" s="208"/>
      <c r="AJ178" s="208"/>
      <c r="AK178" s="208"/>
      <c r="AL178" s="208"/>
      <c r="AM178" s="208"/>
      <c r="AN178" s="208"/>
      <c r="AO178" s="208"/>
      <c r="AP178" s="208"/>
      <c r="AQ178" s="208"/>
      <c r="AR178" s="208"/>
      <c r="AS178" s="208"/>
      <c r="AT178" s="208"/>
      <c r="AU178" s="208"/>
      <c r="AV178" s="209"/>
    </row>
    <row r="179" spans="1:48" ht="14.5" thickBot="1"/>
    <row r="180" spans="1:48" ht="18.5" thickTop="1">
      <c r="A180" s="285" t="s">
        <v>24</v>
      </c>
      <c r="B180" s="286" t="str">
        <f>IF('1. Samlet budgetoversigt'!B196="","",'1. Samlet budgetoversigt'!B196)</f>
        <v/>
      </c>
      <c r="C180" s="285" t="s">
        <v>43</v>
      </c>
      <c r="D180" s="257">
        <f>IF(D187="Ekstern evaluator understøtter projektets effekstyring. Der bidrages med efterkvalificering, vejledning i effektstyring samt outcomemåling (anbefales af sekretariatet)",1,0)</f>
        <v>0</v>
      </c>
      <c r="E180" s="176"/>
    </row>
    <row r="181" spans="1:48">
      <c r="A181" s="176"/>
      <c r="B181" s="176"/>
      <c r="C181" s="176"/>
      <c r="D181" s="176"/>
      <c r="E181" s="176"/>
    </row>
    <row r="182" spans="1:48" ht="14.5" thickBot="1">
      <c r="A182" s="176"/>
      <c r="B182" s="183" t="s">
        <v>200</v>
      </c>
      <c r="C182" s="179" t="s">
        <v>161</v>
      </c>
      <c r="D182" s="183" t="s">
        <v>165</v>
      </c>
      <c r="E182" s="183" t="s">
        <v>166</v>
      </c>
      <c r="F182" s="183" t="s">
        <v>167</v>
      </c>
      <c r="G182" s="183" t="s">
        <v>168</v>
      </c>
      <c r="H182" s="183" t="s">
        <v>169</v>
      </c>
      <c r="I182" s="183" t="s">
        <v>170</v>
      </c>
      <c r="J182" s="183" t="s">
        <v>171</v>
      </c>
      <c r="K182" s="183" t="s">
        <v>172</v>
      </c>
      <c r="L182" s="183" t="s">
        <v>173</v>
      </c>
      <c r="M182" s="183" t="s">
        <v>174</v>
      </c>
      <c r="N182" s="183" t="s">
        <v>175</v>
      </c>
      <c r="O182" s="183" t="s">
        <v>176</v>
      </c>
      <c r="P182" s="183" t="s">
        <v>177</v>
      </c>
      <c r="Q182" s="183" t="s">
        <v>178</v>
      </c>
      <c r="R182" s="183" t="s">
        <v>179</v>
      </c>
      <c r="S182" s="183" t="s">
        <v>180</v>
      </c>
      <c r="T182" s="183" t="s">
        <v>181</v>
      </c>
      <c r="U182" s="183" t="s">
        <v>182</v>
      </c>
      <c r="V182" s="183" t="s">
        <v>183</v>
      </c>
      <c r="W182" s="183" t="s">
        <v>184</v>
      </c>
      <c r="X182" s="183" t="s">
        <v>185</v>
      </c>
      <c r="Y182" s="183" t="s">
        <v>186</v>
      </c>
      <c r="Z182" s="201" t="s">
        <v>199</v>
      </c>
    </row>
    <row r="183" spans="1:48" ht="70" customHeight="1">
      <c r="A183" s="550" t="s">
        <v>67</v>
      </c>
      <c r="B183" s="555" t="str">
        <f>_xlfn.CONCAT('1. Samlet budgetoversigt'!F201-(SUM('2. Specifikationer'!D185:AV185))," timer")</f>
        <v>0 timer</v>
      </c>
      <c r="C183" s="181" t="s">
        <v>162</v>
      </c>
      <c r="D183" s="199"/>
      <c r="E183" s="199"/>
      <c r="F183" s="199"/>
      <c r="G183" s="199"/>
      <c r="H183" s="199"/>
      <c r="I183" s="199"/>
      <c r="J183" s="199"/>
      <c r="K183" s="199"/>
      <c r="L183" s="199"/>
      <c r="M183" s="199"/>
      <c r="N183" s="199"/>
      <c r="O183" s="199"/>
      <c r="P183" s="199"/>
      <c r="Q183" s="199"/>
      <c r="R183" s="199"/>
      <c r="S183" s="199"/>
      <c r="T183" s="199"/>
      <c r="U183" s="199"/>
      <c r="V183" s="199"/>
      <c r="W183" s="199"/>
      <c r="X183" s="199"/>
      <c r="Y183" s="199"/>
      <c r="Z183" s="202"/>
      <c r="AA183" s="203"/>
      <c r="AB183" s="203"/>
      <c r="AC183" s="203"/>
      <c r="AD183" s="203"/>
      <c r="AE183" s="203"/>
      <c r="AF183" s="203"/>
      <c r="AG183" s="203"/>
      <c r="AH183" s="203"/>
      <c r="AI183" s="203"/>
      <c r="AJ183" s="203"/>
      <c r="AK183" s="203"/>
      <c r="AL183" s="203"/>
      <c r="AM183" s="203"/>
      <c r="AN183" s="203"/>
      <c r="AO183" s="203"/>
      <c r="AP183" s="203"/>
      <c r="AQ183" s="203"/>
      <c r="AR183" s="203"/>
      <c r="AS183" s="203"/>
      <c r="AT183" s="203"/>
      <c r="AU183" s="203"/>
      <c r="AV183" s="204"/>
    </row>
    <row r="184" spans="1:48" ht="15.75" customHeight="1">
      <c r="A184" s="554"/>
      <c r="B184" s="556"/>
      <c r="C184" s="165" t="s">
        <v>163</v>
      </c>
      <c r="D184" s="171"/>
      <c r="E184" s="171"/>
      <c r="F184" s="171"/>
      <c r="G184" s="171"/>
      <c r="H184" s="171"/>
      <c r="I184" s="171"/>
      <c r="J184" s="171"/>
      <c r="K184" s="171"/>
      <c r="L184" s="171"/>
      <c r="M184" s="171"/>
      <c r="N184" s="171"/>
      <c r="O184" s="171"/>
      <c r="P184" s="171"/>
      <c r="Q184" s="171"/>
      <c r="R184" s="171"/>
      <c r="S184" s="171"/>
      <c r="T184" s="171"/>
      <c r="U184" s="171"/>
      <c r="V184" s="171"/>
      <c r="W184" s="171"/>
      <c r="X184" s="171"/>
      <c r="Y184" s="171"/>
      <c r="Z184" s="205"/>
      <c r="AA184" s="173"/>
      <c r="AB184" s="173"/>
      <c r="AC184" s="173"/>
      <c r="AD184" s="173"/>
      <c r="AE184" s="173"/>
      <c r="AF184" s="173"/>
      <c r="AG184" s="173"/>
      <c r="AH184" s="173"/>
      <c r="AI184" s="173"/>
      <c r="AJ184" s="173"/>
      <c r="AK184" s="173"/>
      <c r="AL184" s="173"/>
      <c r="AM184" s="173"/>
      <c r="AN184" s="173"/>
      <c r="AO184" s="173"/>
      <c r="AP184" s="173"/>
      <c r="AQ184" s="173"/>
      <c r="AR184" s="173"/>
      <c r="AS184" s="173"/>
      <c r="AT184" s="173"/>
      <c r="AU184" s="173"/>
      <c r="AV184" s="206"/>
    </row>
    <row r="185" spans="1:48" ht="15.75" customHeight="1" thickBot="1">
      <c r="A185" s="554"/>
      <c r="B185" s="557"/>
      <c r="C185" s="165" t="s">
        <v>9</v>
      </c>
      <c r="D185" s="171"/>
      <c r="E185" s="171"/>
      <c r="F185" s="171"/>
      <c r="G185" s="171"/>
      <c r="H185" s="171"/>
      <c r="I185" s="171"/>
      <c r="J185" s="171"/>
      <c r="K185" s="171"/>
      <c r="L185" s="171"/>
      <c r="M185" s="171"/>
      <c r="N185" s="171"/>
      <c r="O185" s="171"/>
      <c r="P185" s="171"/>
      <c r="Q185" s="171"/>
      <c r="R185" s="171"/>
      <c r="S185" s="171"/>
      <c r="T185" s="171"/>
      <c r="U185" s="171"/>
      <c r="V185" s="171"/>
      <c r="W185" s="171"/>
      <c r="X185" s="171"/>
      <c r="Y185" s="171"/>
      <c r="Z185" s="205"/>
      <c r="AA185" s="173"/>
      <c r="AB185" s="173"/>
      <c r="AC185" s="173"/>
      <c r="AD185" s="173"/>
      <c r="AE185" s="173"/>
      <c r="AF185" s="173"/>
      <c r="AG185" s="173"/>
      <c r="AH185" s="173"/>
      <c r="AI185" s="173"/>
      <c r="AJ185" s="173"/>
      <c r="AK185" s="173"/>
      <c r="AL185" s="173"/>
      <c r="AM185" s="173"/>
      <c r="AN185" s="173"/>
      <c r="AO185" s="173"/>
      <c r="AP185" s="173"/>
      <c r="AQ185" s="173"/>
      <c r="AR185" s="173"/>
      <c r="AS185" s="173"/>
      <c r="AT185" s="173"/>
      <c r="AU185" s="173"/>
      <c r="AV185" s="206"/>
    </row>
    <row r="186" spans="1:48" ht="15.75" customHeight="1" thickBot="1">
      <c r="A186" s="551"/>
      <c r="B186" s="214">
        <f>'1. Samlet budgetoversigt'!E201-(SUM('2. Specifikationer'!D186:AV186))</f>
        <v>0</v>
      </c>
      <c r="C186" s="166" t="s">
        <v>164</v>
      </c>
      <c r="D186" s="195" t="str">
        <f>IF(D184*D185=0,"",(D184*D185))</f>
        <v/>
      </c>
      <c r="E186" s="195" t="str">
        <f t="shared" ref="E186:AV186" si="16">IF(E184*E185=0,"",(E184*E185))</f>
        <v/>
      </c>
      <c r="F186" s="195" t="str">
        <f t="shared" si="16"/>
        <v/>
      </c>
      <c r="G186" s="195" t="str">
        <f t="shared" si="16"/>
        <v/>
      </c>
      <c r="H186" s="195" t="str">
        <f t="shared" si="16"/>
        <v/>
      </c>
      <c r="I186" s="195" t="str">
        <f t="shared" si="16"/>
        <v/>
      </c>
      <c r="J186" s="195" t="str">
        <f t="shared" si="16"/>
        <v/>
      </c>
      <c r="K186" s="195" t="str">
        <f t="shared" si="16"/>
        <v/>
      </c>
      <c r="L186" s="195" t="str">
        <f t="shared" si="16"/>
        <v/>
      </c>
      <c r="M186" s="195" t="str">
        <f t="shared" si="16"/>
        <v/>
      </c>
      <c r="N186" s="195" t="str">
        <f t="shared" si="16"/>
        <v/>
      </c>
      <c r="O186" s="195" t="str">
        <f t="shared" si="16"/>
        <v/>
      </c>
      <c r="P186" s="195" t="str">
        <f t="shared" si="16"/>
        <v/>
      </c>
      <c r="Q186" s="195" t="str">
        <f t="shared" si="16"/>
        <v/>
      </c>
      <c r="R186" s="195" t="str">
        <f t="shared" si="16"/>
        <v/>
      </c>
      <c r="S186" s="195" t="str">
        <f t="shared" si="16"/>
        <v/>
      </c>
      <c r="T186" s="195" t="str">
        <f t="shared" si="16"/>
        <v/>
      </c>
      <c r="U186" s="195" t="str">
        <f t="shared" si="16"/>
        <v/>
      </c>
      <c r="V186" s="195" t="str">
        <f t="shared" si="16"/>
        <v/>
      </c>
      <c r="W186" s="195" t="str">
        <f t="shared" si="16"/>
        <v/>
      </c>
      <c r="X186" s="195" t="str">
        <f t="shared" si="16"/>
        <v/>
      </c>
      <c r="Y186" s="195" t="str">
        <f t="shared" si="16"/>
        <v/>
      </c>
      <c r="Z186" s="210" t="str">
        <f t="shared" si="16"/>
        <v/>
      </c>
      <c r="AA186" s="211" t="str">
        <f t="shared" si="16"/>
        <v/>
      </c>
      <c r="AB186" s="211" t="str">
        <f t="shared" si="16"/>
        <v/>
      </c>
      <c r="AC186" s="211" t="str">
        <f t="shared" si="16"/>
        <v/>
      </c>
      <c r="AD186" s="211" t="str">
        <f t="shared" si="16"/>
        <v/>
      </c>
      <c r="AE186" s="211" t="str">
        <f t="shared" si="16"/>
        <v/>
      </c>
      <c r="AF186" s="211" t="str">
        <f t="shared" si="16"/>
        <v/>
      </c>
      <c r="AG186" s="211" t="str">
        <f t="shared" si="16"/>
        <v/>
      </c>
      <c r="AH186" s="211" t="str">
        <f t="shared" si="16"/>
        <v/>
      </c>
      <c r="AI186" s="211" t="str">
        <f t="shared" si="16"/>
        <v/>
      </c>
      <c r="AJ186" s="211" t="str">
        <f t="shared" si="16"/>
        <v/>
      </c>
      <c r="AK186" s="211" t="str">
        <f t="shared" si="16"/>
        <v/>
      </c>
      <c r="AL186" s="211" t="str">
        <f t="shared" si="16"/>
        <v/>
      </c>
      <c r="AM186" s="211" t="str">
        <f t="shared" si="16"/>
        <v/>
      </c>
      <c r="AN186" s="211" t="str">
        <f t="shared" si="16"/>
        <v/>
      </c>
      <c r="AO186" s="211" t="str">
        <f t="shared" si="16"/>
        <v/>
      </c>
      <c r="AP186" s="211" t="str">
        <f t="shared" si="16"/>
        <v/>
      </c>
      <c r="AQ186" s="211" t="str">
        <f t="shared" si="16"/>
        <v/>
      </c>
      <c r="AR186" s="211" t="str">
        <f t="shared" si="16"/>
        <v/>
      </c>
      <c r="AS186" s="211" t="str">
        <f t="shared" si="16"/>
        <v/>
      </c>
      <c r="AT186" s="211" t="str">
        <f t="shared" si="16"/>
        <v/>
      </c>
      <c r="AU186" s="211" t="str">
        <f t="shared" si="16"/>
        <v/>
      </c>
      <c r="AV186" s="212" t="str">
        <f t="shared" si="16"/>
        <v/>
      </c>
    </row>
    <row r="187" spans="1:48" ht="70" customHeight="1">
      <c r="A187" s="554" t="s">
        <v>3</v>
      </c>
      <c r="B187" s="552">
        <f>'1. Samlet budgetoversigt'!E202-(SUM('2. Specifikationer'!D190:AV190))</f>
        <v>0</v>
      </c>
      <c r="C187" s="170" t="s">
        <v>162</v>
      </c>
      <c r="D187" s="410"/>
      <c r="E187" s="200"/>
      <c r="F187" s="200"/>
      <c r="G187" s="200"/>
      <c r="H187" s="200"/>
      <c r="I187" s="200"/>
      <c r="J187" s="200"/>
      <c r="K187" s="200"/>
      <c r="L187" s="200"/>
      <c r="M187" s="200"/>
      <c r="N187" s="200"/>
      <c r="O187" s="200"/>
      <c r="P187" s="200"/>
      <c r="Q187" s="200"/>
      <c r="R187" s="200"/>
      <c r="S187" s="200"/>
      <c r="T187" s="200"/>
      <c r="U187" s="200"/>
      <c r="V187" s="200"/>
      <c r="W187" s="200"/>
      <c r="X187" s="200"/>
      <c r="Y187" s="200"/>
      <c r="Z187" s="205"/>
      <c r="AA187" s="173"/>
      <c r="AB187" s="173"/>
      <c r="AC187" s="173"/>
      <c r="AD187" s="173"/>
      <c r="AE187" s="173"/>
      <c r="AF187" s="173"/>
      <c r="AG187" s="173"/>
      <c r="AH187" s="173"/>
      <c r="AI187" s="173"/>
      <c r="AJ187" s="173"/>
      <c r="AK187" s="173"/>
      <c r="AL187" s="173"/>
      <c r="AM187" s="173"/>
      <c r="AN187" s="173"/>
      <c r="AO187" s="173"/>
      <c r="AP187" s="173"/>
      <c r="AQ187" s="173"/>
      <c r="AR187" s="173"/>
      <c r="AS187" s="173"/>
      <c r="AT187" s="173"/>
      <c r="AU187" s="173"/>
      <c r="AV187" s="206"/>
    </row>
    <row r="188" spans="1:48" ht="15.75" customHeight="1">
      <c r="A188" s="554"/>
      <c r="B188" s="558"/>
      <c r="C188" s="165" t="s">
        <v>163</v>
      </c>
      <c r="D188" s="171"/>
      <c r="E188" s="171"/>
      <c r="F188" s="171"/>
      <c r="G188" s="171"/>
      <c r="H188" s="171"/>
      <c r="I188" s="171"/>
      <c r="J188" s="171"/>
      <c r="K188" s="171"/>
      <c r="L188" s="171"/>
      <c r="M188" s="171"/>
      <c r="N188" s="171"/>
      <c r="O188" s="171"/>
      <c r="P188" s="171"/>
      <c r="Q188" s="171"/>
      <c r="R188" s="171"/>
      <c r="S188" s="171"/>
      <c r="T188" s="171"/>
      <c r="U188" s="171"/>
      <c r="V188" s="171"/>
      <c r="W188" s="171"/>
      <c r="X188" s="171"/>
      <c r="Y188" s="171"/>
      <c r="Z188" s="205"/>
      <c r="AA188" s="173"/>
      <c r="AB188" s="173"/>
      <c r="AC188" s="173"/>
      <c r="AD188" s="173"/>
      <c r="AE188" s="173"/>
      <c r="AF188" s="173"/>
      <c r="AG188" s="173"/>
      <c r="AH188" s="173"/>
      <c r="AI188" s="173"/>
      <c r="AJ188" s="173"/>
      <c r="AK188" s="173"/>
      <c r="AL188" s="173"/>
      <c r="AM188" s="173"/>
      <c r="AN188" s="173"/>
      <c r="AO188" s="173"/>
      <c r="AP188" s="173"/>
      <c r="AQ188" s="173"/>
      <c r="AR188" s="173"/>
      <c r="AS188" s="173"/>
      <c r="AT188" s="173"/>
      <c r="AU188" s="173"/>
      <c r="AV188" s="206"/>
    </row>
    <row r="189" spans="1:48" ht="15.75" customHeight="1">
      <c r="A189" s="554"/>
      <c r="B189" s="558"/>
      <c r="C189" s="165" t="s">
        <v>9</v>
      </c>
      <c r="D189" s="171"/>
      <c r="E189" s="171"/>
      <c r="F189" s="171"/>
      <c r="G189" s="171"/>
      <c r="H189" s="171"/>
      <c r="I189" s="171"/>
      <c r="J189" s="171"/>
      <c r="K189" s="171"/>
      <c r="L189" s="171"/>
      <c r="M189" s="171"/>
      <c r="N189" s="171"/>
      <c r="O189" s="171"/>
      <c r="P189" s="171"/>
      <c r="Q189" s="171"/>
      <c r="R189" s="171"/>
      <c r="S189" s="171"/>
      <c r="T189" s="171"/>
      <c r="U189" s="171"/>
      <c r="V189" s="171"/>
      <c r="W189" s="171"/>
      <c r="X189" s="171"/>
      <c r="Y189" s="171"/>
      <c r="Z189" s="205"/>
      <c r="AA189" s="173"/>
      <c r="AB189" s="173"/>
      <c r="AC189" s="173"/>
      <c r="AD189" s="173"/>
      <c r="AE189" s="173"/>
      <c r="AF189" s="173"/>
      <c r="AG189" s="173"/>
      <c r="AH189" s="173"/>
      <c r="AI189" s="173"/>
      <c r="AJ189" s="173"/>
      <c r="AK189" s="173"/>
      <c r="AL189" s="173"/>
      <c r="AM189" s="173"/>
      <c r="AN189" s="173"/>
      <c r="AO189" s="173"/>
      <c r="AP189" s="173"/>
      <c r="AQ189" s="173"/>
      <c r="AR189" s="173"/>
      <c r="AS189" s="173"/>
      <c r="AT189" s="173"/>
      <c r="AU189" s="173"/>
      <c r="AV189" s="206"/>
    </row>
    <row r="190" spans="1:48" ht="15.75" customHeight="1" thickBot="1">
      <c r="A190" s="554"/>
      <c r="B190" s="553"/>
      <c r="C190" s="168" t="s">
        <v>164</v>
      </c>
      <c r="D190" s="194" t="str">
        <f>IF('1. Samlet budgetoversigt'!F198="Ja (anbefales)",58000,IF(D188*D189=0,"",(D188*D189)))</f>
        <v/>
      </c>
      <c r="E190" s="194" t="str">
        <f t="shared" ref="E190:AV190" si="17">IF(E188*E189=0,"",(E188*E189))</f>
        <v/>
      </c>
      <c r="F190" s="194" t="str">
        <f t="shared" si="17"/>
        <v/>
      </c>
      <c r="G190" s="194" t="str">
        <f t="shared" si="17"/>
        <v/>
      </c>
      <c r="H190" s="194" t="str">
        <f t="shared" si="17"/>
        <v/>
      </c>
      <c r="I190" s="194" t="str">
        <f t="shared" si="17"/>
        <v/>
      </c>
      <c r="J190" s="194" t="str">
        <f t="shared" si="17"/>
        <v/>
      </c>
      <c r="K190" s="194" t="str">
        <f t="shared" si="17"/>
        <v/>
      </c>
      <c r="L190" s="194" t="str">
        <f t="shared" si="17"/>
        <v/>
      </c>
      <c r="M190" s="194" t="str">
        <f t="shared" si="17"/>
        <v/>
      </c>
      <c r="N190" s="194" t="str">
        <f t="shared" si="17"/>
        <v/>
      </c>
      <c r="O190" s="194" t="str">
        <f t="shared" si="17"/>
        <v/>
      </c>
      <c r="P190" s="194" t="str">
        <f t="shared" si="17"/>
        <v/>
      </c>
      <c r="Q190" s="194" t="str">
        <f t="shared" si="17"/>
        <v/>
      </c>
      <c r="R190" s="194" t="str">
        <f t="shared" si="17"/>
        <v/>
      </c>
      <c r="S190" s="194" t="str">
        <f t="shared" si="17"/>
        <v/>
      </c>
      <c r="T190" s="194" t="str">
        <f t="shared" si="17"/>
        <v/>
      </c>
      <c r="U190" s="194" t="str">
        <f t="shared" si="17"/>
        <v/>
      </c>
      <c r="V190" s="194" t="str">
        <f t="shared" si="17"/>
        <v/>
      </c>
      <c r="W190" s="194" t="str">
        <f t="shared" si="17"/>
        <v/>
      </c>
      <c r="X190" s="194" t="str">
        <f t="shared" si="17"/>
        <v/>
      </c>
      <c r="Y190" s="194" t="str">
        <f t="shared" si="17"/>
        <v/>
      </c>
      <c r="Z190" s="210" t="str">
        <f t="shared" si="17"/>
        <v/>
      </c>
      <c r="AA190" s="211" t="str">
        <f t="shared" si="17"/>
        <v/>
      </c>
      <c r="AB190" s="211" t="str">
        <f t="shared" si="17"/>
        <v/>
      </c>
      <c r="AC190" s="211" t="str">
        <f t="shared" si="17"/>
        <v/>
      </c>
      <c r="AD190" s="211" t="str">
        <f t="shared" si="17"/>
        <v/>
      </c>
      <c r="AE190" s="211" t="str">
        <f t="shared" si="17"/>
        <v/>
      </c>
      <c r="AF190" s="211" t="str">
        <f t="shared" si="17"/>
        <v/>
      </c>
      <c r="AG190" s="211" t="str">
        <f t="shared" si="17"/>
        <v/>
      </c>
      <c r="AH190" s="211" t="str">
        <f t="shared" si="17"/>
        <v/>
      </c>
      <c r="AI190" s="211" t="str">
        <f t="shared" si="17"/>
        <v/>
      </c>
      <c r="AJ190" s="211" t="str">
        <f t="shared" si="17"/>
        <v/>
      </c>
      <c r="AK190" s="211" t="str">
        <f t="shared" si="17"/>
        <v/>
      </c>
      <c r="AL190" s="211" t="str">
        <f t="shared" si="17"/>
        <v/>
      </c>
      <c r="AM190" s="211" t="str">
        <f t="shared" si="17"/>
        <v/>
      </c>
      <c r="AN190" s="211" t="str">
        <f t="shared" si="17"/>
        <v/>
      </c>
      <c r="AO190" s="211" t="str">
        <f t="shared" si="17"/>
        <v/>
      </c>
      <c r="AP190" s="211" t="str">
        <f t="shared" si="17"/>
        <v/>
      </c>
      <c r="AQ190" s="211" t="str">
        <f t="shared" si="17"/>
        <v/>
      </c>
      <c r="AR190" s="211" t="str">
        <f t="shared" si="17"/>
        <v/>
      </c>
      <c r="AS190" s="211" t="str">
        <f t="shared" si="17"/>
        <v/>
      </c>
      <c r="AT190" s="211" t="str">
        <f t="shared" si="17"/>
        <v/>
      </c>
      <c r="AU190" s="211" t="str">
        <f t="shared" si="17"/>
        <v/>
      </c>
      <c r="AV190" s="212" t="str">
        <f t="shared" si="17"/>
        <v/>
      </c>
    </row>
    <row r="191" spans="1:48" ht="70" customHeight="1" thickBot="1">
      <c r="A191" s="548" t="s">
        <v>69</v>
      </c>
      <c r="B191" s="549">
        <f>'1. Samlet budgetoversigt'!E203-(SUM('2. Specifikationer'!D192:AV192))</f>
        <v>0</v>
      </c>
      <c r="C191" s="167" t="s">
        <v>162</v>
      </c>
      <c r="D191" s="199"/>
      <c r="E191" s="199"/>
      <c r="F191" s="199"/>
      <c r="G191" s="199"/>
      <c r="H191" s="199"/>
      <c r="I191" s="199"/>
      <c r="J191" s="199"/>
      <c r="K191" s="199"/>
      <c r="L191" s="199"/>
      <c r="M191" s="199"/>
      <c r="N191" s="199"/>
      <c r="O191" s="199"/>
      <c r="P191" s="199"/>
      <c r="Q191" s="199"/>
      <c r="R191" s="199"/>
      <c r="S191" s="199"/>
      <c r="T191" s="199"/>
      <c r="U191" s="199"/>
      <c r="V191" s="199"/>
      <c r="W191" s="199"/>
      <c r="X191" s="199"/>
      <c r="Y191" s="199"/>
      <c r="Z191" s="205"/>
      <c r="AA191" s="173"/>
      <c r="AB191" s="173"/>
      <c r="AC191" s="173"/>
      <c r="AD191" s="173"/>
      <c r="AE191" s="173"/>
      <c r="AF191" s="173"/>
      <c r="AG191" s="173"/>
      <c r="AH191" s="173"/>
      <c r="AI191" s="173"/>
      <c r="AJ191" s="173"/>
      <c r="AK191" s="173"/>
      <c r="AL191" s="173"/>
      <c r="AM191" s="173"/>
      <c r="AN191" s="173"/>
      <c r="AO191" s="173"/>
      <c r="AP191" s="173"/>
      <c r="AQ191" s="173"/>
      <c r="AR191" s="173"/>
      <c r="AS191" s="173"/>
      <c r="AT191" s="173"/>
      <c r="AU191" s="173"/>
      <c r="AV191" s="206"/>
    </row>
    <row r="192" spans="1:48" ht="15.75" customHeight="1" thickBot="1">
      <c r="A192" s="548"/>
      <c r="B192" s="549"/>
      <c r="C192" s="166" t="s">
        <v>164</v>
      </c>
      <c r="D192" s="196"/>
      <c r="E192" s="196"/>
      <c r="F192" s="196"/>
      <c r="G192" s="196"/>
      <c r="H192" s="196"/>
      <c r="I192" s="196"/>
      <c r="J192" s="196"/>
      <c r="K192" s="196"/>
      <c r="L192" s="196"/>
      <c r="M192" s="196"/>
      <c r="N192" s="196"/>
      <c r="O192" s="196"/>
      <c r="P192" s="196"/>
      <c r="Q192" s="196"/>
      <c r="R192" s="196"/>
      <c r="S192" s="196"/>
      <c r="T192" s="196"/>
      <c r="U192" s="196"/>
      <c r="V192" s="196"/>
      <c r="W192" s="196"/>
      <c r="X192" s="196"/>
      <c r="Y192" s="196"/>
      <c r="Z192" s="205"/>
      <c r="AA192" s="173"/>
      <c r="AB192" s="173"/>
      <c r="AC192" s="173"/>
      <c r="AD192" s="173"/>
      <c r="AE192" s="173"/>
      <c r="AF192" s="173"/>
      <c r="AG192" s="173"/>
      <c r="AH192" s="173"/>
      <c r="AI192" s="173"/>
      <c r="AJ192" s="173"/>
      <c r="AK192" s="173"/>
      <c r="AL192" s="173"/>
      <c r="AM192" s="173"/>
      <c r="AN192" s="173"/>
      <c r="AO192" s="173"/>
      <c r="AP192" s="173"/>
      <c r="AQ192" s="173"/>
      <c r="AR192" s="173"/>
      <c r="AS192" s="173"/>
      <c r="AT192" s="173"/>
      <c r="AU192" s="173"/>
      <c r="AV192" s="206"/>
    </row>
    <row r="193" spans="1:48" ht="70" customHeight="1" thickBot="1">
      <c r="A193" s="548" t="s">
        <v>34</v>
      </c>
      <c r="B193" s="549">
        <f>'1. Samlet budgetoversigt'!E204-(SUM('2. Specifikationer'!D194:AV194))</f>
        <v>0</v>
      </c>
      <c r="C193" s="167" t="s">
        <v>162</v>
      </c>
      <c r="D193" s="199"/>
      <c r="E193" s="199"/>
      <c r="F193" s="199"/>
      <c r="G193" s="199"/>
      <c r="H193" s="199"/>
      <c r="I193" s="199"/>
      <c r="J193" s="199"/>
      <c r="K193" s="199"/>
      <c r="L193" s="199"/>
      <c r="M193" s="199"/>
      <c r="N193" s="199"/>
      <c r="O193" s="199"/>
      <c r="P193" s="199"/>
      <c r="Q193" s="199"/>
      <c r="R193" s="199"/>
      <c r="S193" s="199"/>
      <c r="T193" s="199"/>
      <c r="U193" s="199"/>
      <c r="V193" s="199"/>
      <c r="W193" s="199"/>
      <c r="X193" s="199"/>
      <c r="Y193" s="199"/>
      <c r="Z193" s="205"/>
      <c r="AA193" s="173"/>
      <c r="AB193" s="173"/>
      <c r="AC193" s="173"/>
      <c r="AD193" s="173"/>
      <c r="AE193" s="173"/>
      <c r="AF193" s="173"/>
      <c r="AG193" s="173"/>
      <c r="AH193" s="173"/>
      <c r="AI193" s="173"/>
      <c r="AJ193" s="173"/>
      <c r="AK193" s="173"/>
      <c r="AL193" s="173"/>
      <c r="AM193" s="173"/>
      <c r="AN193" s="173"/>
      <c r="AO193" s="173"/>
      <c r="AP193" s="173"/>
      <c r="AQ193" s="173"/>
      <c r="AR193" s="173"/>
      <c r="AS193" s="173"/>
      <c r="AT193" s="173"/>
      <c r="AU193" s="173"/>
      <c r="AV193" s="206"/>
    </row>
    <row r="194" spans="1:48" ht="15.75" customHeight="1" thickBot="1">
      <c r="A194" s="548"/>
      <c r="B194" s="549"/>
      <c r="C194" s="168" t="s">
        <v>164</v>
      </c>
      <c r="D194" s="196"/>
      <c r="E194" s="196"/>
      <c r="F194" s="196"/>
      <c r="G194" s="196"/>
      <c r="H194" s="196"/>
      <c r="I194" s="196"/>
      <c r="J194" s="196"/>
      <c r="K194" s="196"/>
      <c r="L194" s="196"/>
      <c r="M194" s="196"/>
      <c r="N194" s="196"/>
      <c r="O194" s="196"/>
      <c r="P194" s="196"/>
      <c r="Q194" s="196"/>
      <c r="R194" s="196"/>
      <c r="S194" s="196"/>
      <c r="T194" s="196"/>
      <c r="U194" s="196"/>
      <c r="V194" s="196"/>
      <c r="W194" s="196"/>
      <c r="X194" s="196"/>
      <c r="Y194" s="196"/>
      <c r="Z194" s="205"/>
      <c r="AA194" s="173"/>
      <c r="AB194" s="173"/>
      <c r="AC194" s="173"/>
      <c r="AD194" s="173"/>
      <c r="AE194" s="173"/>
      <c r="AF194" s="173"/>
      <c r="AG194" s="173"/>
      <c r="AH194" s="173"/>
      <c r="AI194" s="173"/>
      <c r="AJ194" s="173"/>
      <c r="AK194" s="173"/>
      <c r="AL194" s="173"/>
      <c r="AM194" s="173"/>
      <c r="AN194" s="173"/>
      <c r="AO194" s="173"/>
      <c r="AP194" s="173"/>
      <c r="AQ194" s="173"/>
      <c r="AR194" s="173"/>
      <c r="AS194" s="173"/>
      <c r="AT194" s="173"/>
      <c r="AU194" s="173"/>
      <c r="AV194" s="206"/>
    </row>
    <row r="195" spans="1:48" ht="50.15" customHeight="1">
      <c r="A195" s="550" t="s">
        <v>188</v>
      </c>
      <c r="B195" s="552">
        <f>'1. Samlet budgetoversigt'!E205-(SUM('2. Specifikationer'!D196:AV196))</f>
        <v>0</v>
      </c>
      <c r="C195" s="167" t="s">
        <v>238</v>
      </c>
      <c r="D195" s="411"/>
      <c r="E195" s="411"/>
      <c r="F195" s="411"/>
      <c r="G195" s="411"/>
      <c r="H195" s="411"/>
      <c r="I195" s="411"/>
      <c r="J195" s="411"/>
      <c r="K195" s="411"/>
      <c r="L195" s="411"/>
      <c r="M195" s="411"/>
      <c r="N195" s="411"/>
      <c r="O195" s="411"/>
      <c r="P195" s="411"/>
      <c r="Q195" s="411"/>
      <c r="R195" s="411"/>
      <c r="S195" s="411"/>
      <c r="T195" s="411"/>
      <c r="U195" s="411"/>
      <c r="V195" s="411"/>
      <c r="W195" s="411"/>
      <c r="X195" s="411"/>
      <c r="Y195" s="411"/>
      <c r="Z195" s="412"/>
      <c r="AA195" s="413"/>
      <c r="AB195" s="413"/>
      <c r="AC195" s="413"/>
      <c r="AD195" s="413"/>
      <c r="AE195" s="413"/>
      <c r="AF195" s="413"/>
      <c r="AG195" s="413"/>
      <c r="AH195" s="413"/>
      <c r="AI195" s="413"/>
      <c r="AJ195" s="413"/>
      <c r="AK195" s="413"/>
      <c r="AL195" s="413"/>
      <c r="AM195" s="413"/>
      <c r="AN195" s="413"/>
      <c r="AO195" s="413"/>
      <c r="AP195" s="413"/>
      <c r="AQ195" s="413"/>
      <c r="AR195" s="413"/>
      <c r="AS195" s="413"/>
      <c r="AT195" s="413"/>
      <c r="AU195" s="413"/>
      <c r="AV195" s="414"/>
    </row>
    <row r="196" spans="1:48" ht="15.75" customHeight="1" thickBot="1">
      <c r="A196" s="551"/>
      <c r="B196" s="553"/>
      <c r="C196" s="283" t="s">
        <v>188</v>
      </c>
      <c r="D196" s="282"/>
      <c r="E196" s="282"/>
      <c r="F196" s="282"/>
      <c r="G196" s="282"/>
      <c r="H196" s="282"/>
      <c r="I196" s="282"/>
      <c r="J196" s="282"/>
      <c r="K196" s="282"/>
      <c r="L196" s="282"/>
      <c r="M196" s="282"/>
      <c r="N196" s="282"/>
      <c r="O196" s="282"/>
      <c r="P196" s="282"/>
      <c r="Q196" s="282"/>
      <c r="R196" s="282"/>
      <c r="S196" s="282"/>
      <c r="T196" s="282"/>
      <c r="U196" s="282"/>
      <c r="V196" s="282"/>
      <c r="W196" s="282"/>
      <c r="X196" s="282"/>
      <c r="Y196" s="282"/>
      <c r="Z196" s="205"/>
      <c r="AA196" s="173"/>
      <c r="AB196" s="173"/>
      <c r="AC196" s="173"/>
      <c r="AD196" s="173"/>
      <c r="AE196" s="173"/>
      <c r="AF196" s="173"/>
      <c r="AG196" s="173"/>
      <c r="AH196" s="173"/>
      <c r="AI196" s="173"/>
      <c r="AJ196" s="173"/>
      <c r="AK196" s="173"/>
      <c r="AL196" s="173"/>
      <c r="AM196" s="173"/>
      <c r="AN196" s="173"/>
      <c r="AO196" s="173"/>
      <c r="AP196" s="173"/>
      <c r="AQ196" s="173"/>
      <c r="AR196" s="173"/>
      <c r="AS196" s="173"/>
      <c r="AT196" s="173"/>
      <c r="AU196" s="173"/>
      <c r="AV196" s="206"/>
    </row>
    <row r="197" spans="1:48" ht="70" customHeight="1">
      <c r="A197" s="550" t="s">
        <v>10</v>
      </c>
      <c r="B197" s="552">
        <f>'1. Samlet budgetoversigt'!E206-(SUM('2. Specifikationer'!D198:AV198))</f>
        <v>0</v>
      </c>
      <c r="C197" s="281" t="s">
        <v>162</v>
      </c>
      <c r="D197" s="411"/>
      <c r="E197" s="411"/>
      <c r="F197" s="411"/>
      <c r="G197" s="411"/>
      <c r="H197" s="411"/>
      <c r="I197" s="411"/>
      <c r="J197" s="411"/>
      <c r="K197" s="411"/>
      <c r="L197" s="411"/>
      <c r="M197" s="411"/>
      <c r="N197" s="411"/>
      <c r="O197" s="411"/>
      <c r="P197" s="411"/>
      <c r="Q197" s="411"/>
      <c r="R197" s="411"/>
      <c r="S197" s="411"/>
      <c r="T197" s="411"/>
      <c r="U197" s="411"/>
      <c r="V197" s="411"/>
      <c r="W197" s="411"/>
      <c r="X197" s="411"/>
      <c r="Y197" s="411"/>
      <c r="Z197" s="412"/>
      <c r="AA197" s="413"/>
      <c r="AB197" s="413"/>
      <c r="AC197" s="413"/>
      <c r="AD197" s="413"/>
      <c r="AE197" s="413"/>
      <c r="AF197" s="413"/>
      <c r="AG197" s="413"/>
      <c r="AH197" s="413"/>
      <c r="AI197" s="413"/>
      <c r="AJ197" s="413"/>
      <c r="AK197" s="413"/>
      <c r="AL197" s="413"/>
      <c r="AM197" s="413"/>
      <c r="AN197" s="413"/>
      <c r="AO197" s="413"/>
      <c r="AP197" s="413"/>
      <c r="AQ197" s="413"/>
      <c r="AR197" s="413"/>
      <c r="AS197" s="413"/>
      <c r="AT197" s="413"/>
      <c r="AU197" s="413"/>
      <c r="AV197" s="414"/>
    </row>
    <row r="198" spans="1:48" ht="15.75" customHeight="1" thickBot="1">
      <c r="A198" s="551"/>
      <c r="B198" s="553"/>
      <c r="C198" s="166" t="s">
        <v>164</v>
      </c>
      <c r="D198" s="284"/>
      <c r="E198" s="284"/>
      <c r="F198" s="284"/>
      <c r="G198" s="284"/>
      <c r="H198" s="284"/>
      <c r="I198" s="284"/>
      <c r="J198" s="284"/>
      <c r="K198" s="284"/>
      <c r="L198" s="284"/>
      <c r="M198" s="284"/>
      <c r="N198" s="284"/>
      <c r="O198" s="284"/>
      <c r="P198" s="284"/>
      <c r="Q198" s="284"/>
      <c r="R198" s="284"/>
      <c r="S198" s="284"/>
      <c r="T198" s="284"/>
      <c r="U198" s="284"/>
      <c r="V198" s="284"/>
      <c r="W198" s="284"/>
      <c r="X198" s="284"/>
      <c r="Y198" s="284"/>
      <c r="Z198" s="205"/>
      <c r="AA198" s="173"/>
      <c r="AB198" s="173"/>
      <c r="AC198" s="173"/>
      <c r="AD198" s="173"/>
      <c r="AE198" s="173"/>
      <c r="AF198" s="173"/>
      <c r="AG198" s="173"/>
      <c r="AH198" s="173"/>
      <c r="AI198" s="173"/>
      <c r="AJ198" s="173"/>
      <c r="AK198" s="173"/>
      <c r="AL198" s="173"/>
      <c r="AM198" s="173"/>
      <c r="AN198" s="173"/>
      <c r="AO198" s="173"/>
      <c r="AP198" s="173"/>
      <c r="AQ198" s="173"/>
      <c r="AR198" s="173"/>
      <c r="AS198" s="173"/>
      <c r="AT198" s="173"/>
      <c r="AU198" s="173"/>
      <c r="AV198" s="206"/>
    </row>
    <row r="199" spans="1:48" ht="70" customHeight="1" thickBot="1">
      <c r="A199" s="548" t="s">
        <v>68</v>
      </c>
      <c r="B199" s="549">
        <f>'1. Samlet budgetoversigt'!E207-(SUM('2. Specifikationer'!D200:AV200))</f>
        <v>0</v>
      </c>
      <c r="C199" s="170" t="s">
        <v>162</v>
      </c>
      <c r="D199" s="199"/>
      <c r="E199" s="199"/>
      <c r="F199" s="199"/>
      <c r="G199" s="199"/>
      <c r="H199" s="199"/>
      <c r="I199" s="199"/>
      <c r="J199" s="199"/>
      <c r="K199" s="199"/>
      <c r="L199" s="199"/>
      <c r="M199" s="199"/>
      <c r="N199" s="199"/>
      <c r="O199" s="199"/>
      <c r="P199" s="199"/>
      <c r="Q199" s="199"/>
      <c r="R199" s="199"/>
      <c r="S199" s="199"/>
      <c r="T199" s="199"/>
      <c r="U199" s="199"/>
      <c r="V199" s="199"/>
      <c r="W199" s="199"/>
      <c r="X199" s="199"/>
      <c r="Y199" s="199"/>
      <c r="Z199" s="205"/>
      <c r="AA199" s="173"/>
      <c r="AB199" s="173"/>
      <c r="AC199" s="173"/>
      <c r="AD199" s="173"/>
      <c r="AE199" s="173"/>
      <c r="AF199" s="173"/>
      <c r="AG199" s="173"/>
      <c r="AH199" s="173"/>
      <c r="AI199" s="173"/>
      <c r="AJ199" s="173"/>
      <c r="AK199" s="173"/>
      <c r="AL199" s="173"/>
      <c r="AM199" s="173"/>
      <c r="AN199" s="173"/>
      <c r="AO199" s="173"/>
      <c r="AP199" s="173"/>
      <c r="AQ199" s="173"/>
      <c r="AR199" s="173"/>
      <c r="AS199" s="173"/>
      <c r="AT199" s="173"/>
      <c r="AU199" s="173"/>
      <c r="AV199" s="206"/>
    </row>
    <row r="200" spans="1:48" ht="15.75" customHeight="1" thickBot="1">
      <c r="A200" s="548"/>
      <c r="B200" s="549"/>
      <c r="C200" s="166" t="s">
        <v>164</v>
      </c>
      <c r="D200" s="197"/>
      <c r="E200" s="196"/>
      <c r="F200" s="196"/>
      <c r="G200" s="196"/>
      <c r="H200" s="196"/>
      <c r="I200" s="196"/>
      <c r="J200" s="196"/>
      <c r="K200" s="196"/>
      <c r="L200" s="196"/>
      <c r="M200" s="196"/>
      <c r="N200" s="196"/>
      <c r="O200" s="196"/>
      <c r="P200" s="196"/>
      <c r="Q200" s="196"/>
      <c r="R200" s="196"/>
      <c r="S200" s="196"/>
      <c r="T200" s="196"/>
      <c r="U200" s="196"/>
      <c r="V200" s="196"/>
      <c r="W200" s="196"/>
      <c r="X200" s="196"/>
      <c r="Y200" s="196"/>
      <c r="Z200" s="207"/>
      <c r="AA200" s="208"/>
      <c r="AB200" s="208"/>
      <c r="AC200" s="208"/>
      <c r="AD200" s="208"/>
      <c r="AE200" s="208"/>
      <c r="AF200" s="208"/>
      <c r="AG200" s="208"/>
      <c r="AH200" s="208"/>
      <c r="AI200" s="208"/>
      <c r="AJ200" s="208"/>
      <c r="AK200" s="208"/>
      <c r="AL200" s="208"/>
      <c r="AM200" s="208"/>
      <c r="AN200" s="208"/>
      <c r="AO200" s="208"/>
      <c r="AP200" s="208"/>
      <c r="AQ200" s="208"/>
      <c r="AR200" s="208"/>
      <c r="AS200" s="208"/>
      <c r="AT200" s="208"/>
      <c r="AU200" s="208"/>
      <c r="AV200" s="209"/>
    </row>
    <row r="201" spans="1:48" ht="14.5" thickBot="1"/>
    <row r="202" spans="1:48" ht="18.5" thickTop="1">
      <c r="A202" s="285" t="s">
        <v>24</v>
      </c>
      <c r="B202" s="286" t="str">
        <f>IF('1. Samlet budgetoversigt'!B218="","",'1. Samlet budgetoversigt'!B218)</f>
        <v/>
      </c>
      <c r="C202" s="285" t="s">
        <v>44</v>
      </c>
      <c r="D202" s="257">
        <f>IF(D209="Ekstern evaluator understøtter projektets effekstyring. Der bidrages med efterkvalificering, vejledning i effektstyring samt outcomemåling (anbefales af sekretariatet)",1,0)</f>
        <v>0</v>
      </c>
      <c r="E202" s="176"/>
    </row>
    <row r="203" spans="1:48">
      <c r="A203" s="176"/>
      <c r="B203" s="176"/>
      <c r="C203" s="176"/>
      <c r="D203" s="176"/>
      <c r="E203" s="176"/>
    </row>
    <row r="204" spans="1:48" ht="14.5" thickBot="1">
      <c r="A204" s="176"/>
      <c r="B204" s="183" t="s">
        <v>200</v>
      </c>
      <c r="C204" s="179" t="s">
        <v>161</v>
      </c>
      <c r="D204" s="183" t="s">
        <v>165</v>
      </c>
      <c r="E204" s="183" t="s">
        <v>166</v>
      </c>
      <c r="F204" s="183" t="s">
        <v>167</v>
      </c>
      <c r="G204" s="183" t="s">
        <v>168</v>
      </c>
      <c r="H204" s="183" t="s">
        <v>169</v>
      </c>
      <c r="I204" s="183" t="s">
        <v>170</v>
      </c>
      <c r="J204" s="183" t="s">
        <v>171</v>
      </c>
      <c r="K204" s="183" t="s">
        <v>172</v>
      </c>
      <c r="L204" s="183" t="s">
        <v>173</v>
      </c>
      <c r="M204" s="183" t="s">
        <v>174</v>
      </c>
      <c r="N204" s="183" t="s">
        <v>175</v>
      </c>
      <c r="O204" s="183" t="s">
        <v>176</v>
      </c>
      <c r="P204" s="183" t="s">
        <v>177</v>
      </c>
      <c r="Q204" s="183" t="s">
        <v>178</v>
      </c>
      <c r="R204" s="183" t="s">
        <v>179</v>
      </c>
      <c r="S204" s="183" t="s">
        <v>180</v>
      </c>
      <c r="T204" s="183" t="s">
        <v>181</v>
      </c>
      <c r="U204" s="183" t="s">
        <v>182</v>
      </c>
      <c r="V204" s="183" t="s">
        <v>183</v>
      </c>
      <c r="W204" s="183" t="s">
        <v>184</v>
      </c>
      <c r="X204" s="183" t="s">
        <v>185</v>
      </c>
      <c r="Y204" s="183" t="s">
        <v>186</v>
      </c>
      <c r="Z204" s="201" t="s">
        <v>199</v>
      </c>
    </row>
    <row r="205" spans="1:48" ht="70" customHeight="1">
      <c r="A205" s="550" t="s">
        <v>67</v>
      </c>
      <c r="B205" s="555" t="str">
        <f>_xlfn.CONCAT('1. Samlet budgetoversigt'!F223-(SUM('2. Specifikationer'!D207:AV207))," timer")</f>
        <v>0 timer</v>
      </c>
      <c r="C205" s="181" t="s">
        <v>162</v>
      </c>
      <c r="D205" s="199"/>
      <c r="E205" s="199"/>
      <c r="F205" s="199"/>
      <c r="G205" s="199"/>
      <c r="H205" s="199"/>
      <c r="I205" s="199"/>
      <c r="J205" s="199"/>
      <c r="K205" s="199"/>
      <c r="L205" s="199"/>
      <c r="M205" s="199"/>
      <c r="N205" s="199"/>
      <c r="O205" s="199"/>
      <c r="P205" s="199"/>
      <c r="Q205" s="199"/>
      <c r="R205" s="199"/>
      <c r="S205" s="199"/>
      <c r="T205" s="199"/>
      <c r="U205" s="199"/>
      <c r="V205" s="199"/>
      <c r="W205" s="199"/>
      <c r="X205" s="199"/>
      <c r="Y205" s="199"/>
      <c r="Z205" s="202"/>
      <c r="AA205" s="203"/>
      <c r="AB205" s="203"/>
      <c r="AC205" s="203"/>
      <c r="AD205" s="203"/>
      <c r="AE205" s="203"/>
      <c r="AF205" s="203"/>
      <c r="AG205" s="203"/>
      <c r="AH205" s="203"/>
      <c r="AI205" s="203"/>
      <c r="AJ205" s="203"/>
      <c r="AK205" s="203"/>
      <c r="AL205" s="203"/>
      <c r="AM205" s="203"/>
      <c r="AN205" s="203"/>
      <c r="AO205" s="203"/>
      <c r="AP205" s="203"/>
      <c r="AQ205" s="203"/>
      <c r="AR205" s="203"/>
      <c r="AS205" s="203"/>
      <c r="AT205" s="203"/>
      <c r="AU205" s="203"/>
      <c r="AV205" s="204"/>
    </row>
    <row r="206" spans="1:48" ht="15.75" customHeight="1">
      <c r="A206" s="554"/>
      <c r="B206" s="556"/>
      <c r="C206" s="165" t="s">
        <v>163</v>
      </c>
      <c r="D206" s="171"/>
      <c r="E206" s="171"/>
      <c r="F206" s="171"/>
      <c r="G206" s="171"/>
      <c r="H206" s="171"/>
      <c r="I206" s="171"/>
      <c r="J206" s="171"/>
      <c r="K206" s="171"/>
      <c r="L206" s="171"/>
      <c r="M206" s="171"/>
      <c r="N206" s="171"/>
      <c r="O206" s="171"/>
      <c r="P206" s="171"/>
      <c r="Q206" s="171"/>
      <c r="R206" s="171"/>
      <c r="S206" s="171"/>
      <c r="T206" s="171"/>
      <c r="U206" s="171"/>
      <c r="V206" s="171"/>
      <c r="W206" s="171"/>
      <c r="X206" s="171"/>
      <c r="Y206" s="171"/>
      <c r="Z206" s="205"/>
      <c r="AA206" s="173"/>
      <c r="AB206" s="173"/>
      <c r="AC206" s="173"/>
      <c r="AD206" s="173"/>
      <c r="AE206" s="173"/>
      <c r="AF206" s="173"/>
      <c r="AG206" s="173"/>
      <c r="AH206" s="173"/>
      <c r="AI206" s="173"/>
      <c r="AJ206" s="173"/>
      <c r="AK206" s="173"/>
      <c r="AL206" s="173"/>
      <c r="AM206" s="173"/>
      <c r="AN206" s="173"/>
      <c r="AO206" s="173"/>
      <c r="AP206" s="173"/>
      <c r="AQ206" s="173"/>
      <c r="AR206" s="173"/>
      <c r="AS206" s="173"/>
      <c r="AT206" s="173"/>
      <c r="AU206" s="173"/>
      <c r="AV206" s="206"/>
    </row>
    <row r="207" spans="1:48" ht="15.75" customHeight="1" thickBot="1">
      <c r="A207" s="554"/>
      <c r="B207" s="557"/>
      <c r="C207" s="165" t="s">
        <v>9</v>
      </c>
      <c r="D207" s="171"/>
      <c r="E207" s="171"/>
      <c r="F207" s="171"/>
      <c r="G207" s="171"/>
      <c r="H207" s="171"/>
      <c r="I207" s="171"/>
      <c r="J207" s="171"/>
      <c r="K207" s="171"/>
      <c r="L207" s="171"/>
      <c r="M207" s="171"/>
      <c r="N207" s="171"/>
      <c r="O207" s="171"/>
      <c r="P207" s="171"/>
      <c r="Q207" s="171"/>
      <c r="R207" s="171"/>
      <c r="S207" s="171"/>
      <c r="T207" s="171"/>
      <c r="U207" s="171"/>
      <c r="V207" s="171"/>
      <c r="W207" s="171"/>
      <c r="X207" s="171"/>
      <c r="Y207" s="171"/>
      <c r="Z207" s="205"/>
      <c r="AA207" s="173"/>
      <c r="AB207" s="173"/>
      <c r="AC207" s="173"/>
      <c r="AD207" s="173"/>
      <c r="AE207" s="173"/>
      <c r="AF207" s="173"/>
      <c r="AG207" s="173"/>
      <c r="AH207" s="173"/>
      <c r="AI207" s="173"/>
      <c r="AJ207" s="173"/>
      <c r="AK207" s="173"/>
      <c r="AL207" s="173"/>
      <c r="AM207" s="173"/>
      <c r="AN207" s="173"/>
      <c r="AO207" s="173"/>
      <c r="AP207" s="173"/>
      <c r="AQ207" s="173"/>
      <c r="AR207" s="173"/>
      <c r="AS207" s="173"/>
      <c r="AT207" s="173"/>
      <c r="AU207" s="173"/>
      <c r="AV207" s="206"/>
    </row>
    <row r="208" spans="1:48" ht="15.75" customHeight="1" thickBot="1">
      <c r="A208" s="551"/>
      <c r="B208" s="214">
        <f>'1. Samlet budgetoversigt'!E223-(SUM('2. Specifikationer'!D208:AV208))</f>
        <v>0</v>
      </c>
      <c r="C208" s="166" t="s">
        <v>164</v>
      </c>
      <c r="D208" s="195" t="str">
        <f>IF(D206*D207=0,"",(D206*D207))</f>
        <v/>
      </c>
      <c r="E208" s="195" t="str">
        <f t="shared" ref="E208:AV208" si="18">IF(E206*E207=0,"",(E206*E207))</f>
        <v/>
      </c>
      <c r="F208" s="195" t="str">
        <f t="shared" si="18"/>
        <v/>
      </c>
      <c r="G208" s="195" t="str">
        <f t="shared" si="18"/>
        <v/>
      </c>
      <c r="H208" s="195" t="str">
        <f t="shared" si="18"/>
        <v/>
      </c>
      <c r="I208" s="195" t="str">
        <f t="shared" si="18"/>
        <v/>
      </c>
      <c r="J208" s="195" t="str">
        <f t="shared" si="18"/>
        <v/>
      </c>
      <c r="K208" s="195" t="str">
        <f t="shared" si="18"/>
        <v/>
      </c>
      <c r="L208" s="195" t="str">
        <f t="shared" si="18"/>
        <v/>
      </c>
      <c r="M208" s="195" t="str">
        <f t="shared" si="18"/>
        <v/>
      </c>
      <c r="N208" s="195" t="str">
        <f t="shared" si="18"/>
        <v/>
      </c>
      <c r="O208" s="195" t="str">
        <f t="shared" si="18"/>
        <v/>
      </c>
      <c r="P208" s="195" t="str">
        <f t="shared" si="18"/>
        <v/>
      </c>
      <c r="Q208" s="195" t="str">
        <f t="shared" si="18"/>
        <v/>
      </c>
      <c r="R208" s="195" t="str">
        <f t="shared" si="18"/>
        <v/>
      </c>
      <c r="S208" s="195" t="str">
        <f t="shared" si="18"/>
        <v/>
      </c>
      <c r="T208" s="195" t="str">
        <f t="shared" si="18"/>
        <v/>
      </c>
      <c r="U208" s="195" t="str">
        <f t="shared" si="18"/>
        <v/>
      </c>
      <c r="V208" s="195" t="str">
        <f t="shared" si="18"/>
        <v/>
      </c>
      <c r="W208" s="195" t="str">
        <f t="shared" si="18"/>
        <v/>
      </c>
      <c r="X208" s="195" t="str">
        <f t="shared" si="18"/>
        <v/>
      </c>
      <c r="Y208" s="195" t="str">
        <f t="shared" si="18"/>
        <v/>
      </c>
      <c r="Z208" s="210" t="str">
        <f t="shared" si="18"/>
        <v/>
      </c>
      <c r="AA208" s="211" t="str">
        <f t="shared" si="18"/>
        <v/>
      </c>
      <c r="AB208" s="211" t="str">
        <f t="shared" si="18"/>
        <v/>
      </c>
      <c r="AC208" s="211" t="str">
        <f t="shared" si="18"/>
        <v/>
      </c>
      <c r="AD208" s="211" t="str">
        <f t="shared" si="18"/>
        <v/>
      </c>
      <c r="AE208" s="211" t="str">
        <f t="shared" si="18"/>
        <v/>
      </c>
      <c r="AF208" s="211" t="str">
        <f t="shared" si="18"/>
        <v/>
      </c>
      <c r="AG208" s="211" t="str">
        <f t="shared" si="18"/>
        <v/>
      </c>
      <c r="AH208" s="211" t="str">
        <f t="shared" si="18"/>
        <v/>
      </c>
      <c r="AI208" s="211" t="str">
        <f t="shared" si="18"/>
        <v/>
      </c>
      <c r="AJ208" s="211" t="str">
        <f t="shared" si="18"/>
        <v/>
      </c>
      <c r="AK208" s="211" t="str">
        <f t="shared" si="18"/>
        <v/>
      </c>
      <c r="AL208" s="211" t="str">
        <f t="shared" si="18"/>
        <v/>
      </c>
      <c r="AM208" s="211" t="str">
        <f t="shared" si="18"/>
        <v/>
      </c>
      <c r="AN208" s="211" t="str">
        <f t="shared" si="18"/>
        <v/>
      </c>
      <c r="AO208" s="211" t="str">
        <f t="shared" si="18"/>
        <v/>
      </c>
      <c r="AP208" s="211" t="str">
        <f t="shared" si="18"/>
        <v/>
      </c>
      <c r="AQ208" s="211" t="str">
        <f t="shared" si="18"/>
        <v/>
      </c>
      <c r="AR208" s="211" t="str">
        <f t="shared" si="18"/>
        <v/>
      </c>
      <c r="AS208" s="211" t="str">
        <f t="shared" si="18"/>
        <v/>
      </c>
      <c r="AT208" s="211" t="str">
        <f t="shared" si="18"/>
        <v/>
      </c>
      <c r="AU208" s="211" t="str">
        <f t="shared" si="18"/>
        <v/>
      </c>
      <c r="AV208" s="212" t="str">
        <f t="shared" si="18"/>
        <v/>
      </c>
    </row>
    <row r="209" spans="1:48" ht="70" customHeight="1">
      <c r="A209" s="554" t="s">
        <v>3</v>
      </c>
      <c r="B209" s="552">
        <f>'1. Samlet budgetoversigt'!E224-(SUM('2. Specifikationer'!D212:AV212))</f>
        <v>0</v>
      </c>
      <c r="C209" s="170" t="s">
        <v>162</v>
      </c>
      <c r="D209" s="410"/>
      <c r="E209" s="200"/>
      <c r="F209" s="200"/>
      <c r="G209" s="200"/>
      <c r="H209" s="200"/>
      <c r="I209" s="200"/>
      <c r="J209" s="200"/>
      <c r="K209" s="200"/>
      <c r="L209" s="200"/>
      <c r="M209" s="200"/>
      <c r="N209" s="200"/>
      <c r="O209" s="200"/>
      <c r="P209" s="200"/>
      <c r="Q209" s="200"/>
      <c r="R209" s="200"/>
      <c r="S209" s="200"/>
      <c r="T209" s="200"/>
      <c r="U209" s="200"/>
      <c r="V209" s="200"/>
      <c r="W209" s="200"/>
      <c r="X209" s="200"/>
      <c r="Y209" s="200"/>
      <c r="Z209" s="205"/>
      <c r="AA209" s="173"/>
      <c r="AB209" s="173"/>
      <c r="AC209" s="173"/>
      <c r="AD209" s="173"/>
      <c r="AE209" s="173"/>
      <c r="AF209" s="173"/>
      <c r="AG209" s="173"/>
      <c r="AH209" s="173"/>
      <c r="AI209" s="173"/>
      <c r="AJ209" s="173"/>
      <c r="AK209" s="173"/>
      <c r="AL209" s="173"/>
      <c r="AM209" s="173"/>
      <c r="AN209" s="173"/>
      <c r="AO209" s="173"/>
      <c r="AP209" s="173"/>
      <c r="AQ209" s="173"/>
      <c r="AR209" s="173"/>
      <c r="AS209" s="173"/>
      <c r="AT209" s="173"/>
      <c r="AU209" s="173"/>
      <c r="AV209" s="206"/>
    </row>
    <row r="210" spans="1:48" ht="15.75" customHeight="1">
      <c r="A210" s="554"/>
      <c r="B210" s="558"/>
      <c r="C210" s="165" t="s">
        <v>163</v>
      </c>
      <c r="D210" s="171"/>
      <c r="E210" s="171"/>
      <c r="F210" s="171"/>
      <c r="G210" s="171"/>
      <c r="H210" s="171"/>
      <c r="I210" s="171"/>
      <c r="J210" s="171"/>
      <c r="K210" s="171"/>
      <c r="L210" s="171"/>
      <c r="M210" s="171"/>
      <c r="N210" s="171"/>
      <c r="O210" s="171"/>
      <c r="P210" s="171"/>
      <c r="Q210" s="171"/>
      <c r="R210" s="171"/>
      <c r="S210" s="171"/>
      <c r="T210" s="171"/>
      <c r="U210" s="171"/>
      <c r="V210" s="171"/>
      <c r="W210" s="171"/>
      <c r="X210" s="171"/>
      <c r="Y210" s="171"/>
      <c r="Z210" s="205"/>
      <c r="AA210" s="173"/>
      <c r="AB210" s="173"/>
      <c r="AC210" s="173"/>
      <c r="AD210" s="173"/>
      <c r="AE210" s="173"/>
      <c r="AF210" s="173"/>
      <c r="AG210" s="173"/>
      <c r="AH210" s="173"/>
      <c r="AI210" s="173"/>
      <c r="AJ210" s="173"/>
      <c r="AK210" s="173"/>
      <c r="AL210" s="173"/>
      <c r="AM210" s="173"/>
      <c r="AN210" s="173"/>
      <c r="AO210" s="173"/>
      <c r="AP210" s="173"/>
      <c r="AQ210" s="173"/>
      <c r="AR210" s="173"/>
      <c r="AS210" s="173"/>
      <c r="AT210" s="173"/>
      <c r="AU210" s="173"/>
      <c r="AV210" s="206"/>
    </row>
    <row r="211" spans="1:48" ht="15.75" customHeight="1">
      <c r="A211" s="554"/>
      <c r="B211" s="558"/>
      <c r="C211" s="165" t="s">
        <v>9</v>
      </c>
      <c r="D211" s="171"/>
      <c r="E211" s="171"/>
      <c r="F211" s="171"/>
      <c r="G211" s="171"/>
      <c r="H211" s="171"/>
      <c r="I211" s="171"/>
      <c r="J211" s="171"/>
      <c r="K211" s="171"/>
      <c r="L211" s="171"/>
      <c r="M211" s="171"/>
      <c r="N211" s="171"/>
      <c r="O211" s="171"/>
      <c r="P211" s="171"/>
      <c r="Q211" s="171"/>
      <c r="R211" s="171"/>
      <c r="S211" s="171"/>
      <c r="T211" s="171"/>
      <c r="U211" s="171"/>
      <c r="V211" s="171"/>
      <c r="W211" s="171"/>
      <c r="X211" s="171"/>
      <c r="Y211" s="171"/>
      <c r="Z211" s="205"/>
      <c r="AA211" s="173"/>
      <c r="AB211" s="173"/>
      <c r="AC211" s="173"/>
      <c r="AD211" s="173"/>
      <c r="AE211" s="173"/>
      <c r="AF211" s="173"/>
      <c r="AG211" s="173"/>
      <c r="AH211" s="173"/>
      <c r="AI211" s="173"/>
      <c r="AJ211" s="173"/>
      <c r="AK211" s="173"/>
      <c r="AL211" s="173"/>
      <c r="AM211" s="173"/>
      <c r="AN211" s="173"/>
      <c r="AO211" s="173"/>
      <c r="AP211" s="173"/>
      <c r="AQ211" s="173"/>
      <c r="AR211" s="173"/>
      <c r="AS211" s="173"/>
      <c r="AT211" s="173"/>
      <c r="AU211" s="173"/>
      <c r="AV211" s="206"/>
    </row>
    <row r="212" spans="1:48" ht="15.75" customHeight="1" thickBot="1">
      <c r="A212" s="554"/>
      <c r="B212" s="553"/>
      <c r="C212" s="168" t="s">
        <v>164</v>
      </c>
      <c r="D212" s="194" t="str">
        <f>IF('1. Samlet budgetoversigt'!F220="Ja (anbefales)",58000,IF(D210*D211=0,"",(D210*D211)))</f>
        <v/>
      </c>
      <c r="E212" s="194" t="str">
        <f t="shared" ref="E212:AV212" si="19">IF(E210*E211=0,"",(E210*E211))</f>
        <v/>
      </c>
      <c r="F212" s="194" t="str">
        <f t="shared" si="19"/>
        <v/>
      </c>
      <c r="G212" s="194" t="str">
        <f t="shared" si="19"/>
        <v/>
      </c>
      <c r="H212" s="194" t="str">
        <f t="shared" si="19"/>
        <v/>
      </c>
      <c r="I212" s="194" t="str">
        <f t="shared" si="19"/>
        <v/>
      </c>
      <c r="J212" s="194" t="str">
        <f t="shared" si="19"/>
        <v/>
      </c>
      <c r="K212" s="194" t="str">
        <f t="shared" si="19"/>
        <v/>
      </c>
      <c r="L212" s="194" t="str">
        <f t="shared" si="19"/>
        <v/>
      </c>
      <c r="M212" s="194" t="str">
        <f t="shared" si="19"/>
        <v/>
      </c>
      <c r="N212" s="194" t="str">
        <f t="shared" si="19"/>
        <v/>
      </c>
      <c r="O212" s="194" t="str">
        <f t="shared" si="19"/>
        <v/>
      </c>
      <c r="P212" s="194" t="str">
        <f t="shared" si="19"/>
        <v/>
      </c>
      <c r="Q212" s="194" t="str">
        <f t="shared" si="19"/>
        <v/>
      </c>
      <c r="R212" s="194" t="str">
        <f t="shared" si="19"/>
        <v/>
      </c>
      <c r="S212" s="194" t="str">
        <f t="shared" si="19"/>
        <v/>
      </c>
      <c r="T212" s="194" t="str">
        <f t="shared" si="19"/>
        <v/>
      </c>
      <c r="U212" s="194" t="str">
        <f t="shared" si="19"/>
        <v/>
      </c>
      <c r="V212" s="194" t="str">
        <f t="shared" si="19"/>
        <v/>
      </c>
      <c r="W212" s="194" t="str">
        <f t="shared" si="19"/>
        <v/>
      </c>
      <c r="X212" s="194" t="str">
        <f t="shared" si="19"/>
        <v/>
      </c>
      <c r="Y212" s="194" t="str">
        <f t="shared" si="19"/>
        <v/>
      </c>
      <c r="Z212" s="210" t="str">
        <f t="shared" si="19"/>
        <v/>
      </c>
      <c r="AA212" s="211" t="str">
        <f t="shared" si="19"/>
        <v/>
      </c>
      <c r="AB212" s="211" t="str">
        <f t="shared" si="19"/>
        <v/>
      </c>
      <c r="AC212" s="211" t="str">
        <f t="shared" si="19"/>
        <v/>
      </c>
      <c r="AD212" s="211" t="str">
        <f t="shared" si="19"/>
        <v/>
      </c>
      <c r="AE212" s="211" t="str">
        <f t="shared" si="19"/>
        <v/>
      </c>
      <c r="AF212" s="211" t="str">
        <f t="shared" si="19"/>
        <v/>
      </c>
      <c r="AG212" s="211" t="str">
        <f t="shared" si="19"/>
        <v/>
      </c>
      <c r="AH212" s="211" t="str">
        <f t="shared" si="19"/>
        <v/>
      </c>
      <c r="AI212" s="211" t="str">
        <f t="shared" si="19"/>
        <v/>
      </c>
      <c r="AJ212" s="211" t="str">
        <f t="shared" si="19"/>
        <v/>
      </c>
      <c r="AK212" s="211" t="str">
        <f t="shared" si="19"/>
        <v/>
      </c>
      <c r="AL212" s="211" t="str">
        <f t="shared" si="19"/>
        <v/>
      </c>
      <c r="AM212" s="211" t="str">
        <f t="shared" si="19"/>
        <v/>
      </c>
      <c r="AN212" s="211" t="str">
        <f t="shared" si="19"/>
        <v/>
      </c>
      <c r="AO212" s="211" t="str">
        <f t="shared" si="19"/>
        <v/>
      </c>
      <c r="AP212" s="211" t="str">
        <f t="shared" si="19"/>
        <v/>
      </c>
      <c r="AQ212" s="211" t="str">
        <f t="shared" si="19"/>
        <v/>
      </c>
      <c r="AR212" s="211" t="str">
        <f t="shared" si="19"/>
        <v/>
      </c>
      <c r="AS212" s="211" t="str">
        <f t="shared" si="19"/>
        <v/>
      </c>
      <c r="AT212" s="211" t="str">
        <f t="shared" si="19"/>
        <v/>
      </c>
      <c r="AU212" s="211" t="str">
        <f t="shared" si="19"/>
        <v/>
      </c>
      <c r="AV212" s="212" t="str">
        <f t="shared" si="19"/>
        <v/>
      </c>
    </row>
    <row r="213" spans="1:48" ht="70" customHeight="1" thickBot="1">
      <c r="A213" s="548" t="s">
        <v>69</v>
      </c>
      <c r="B213" s="549">
        <f>'1. Samlet budgetoversigt'!E225-(SUM('2. Specifikationer'!D214:AV214))</f>
        <v>0</v>
      </c>
      <c r="C213" s="167" t="s">
        <v>162</v>
      </c>
      <c r="D213" s="199"/>
      <c r="E213" s="199"/>
      <c r="F213" s="199"/>
      <c r="G213" s="199"/>
      <c r="H213" s="199"/>
      <c r="I213" s="199"/>
      <c r="J213" s="199"/>
      <c r="K213" s="199"/>
      <c r="L213" s="199"/>
      <c r="M213" s="199"/>
      <c r="N213" s="199"/>
      <c r="O213" s="199"/>
      <c r="P213" s="199"/>
      <c r="Q213" s="199"/>
      <c r="R213" s="199"/>
      <c r="S213" s="199"/>
      <c r="T213" s="199"/>
      <c r="U213" s="199"/>
      <c r="V213" s="199"/>
      <c r="W213" s="199"/>
      <c r="X213" s="199"/>
      <c r="Y213" s="199"/>
      <c r="Z213" s="205"/>
      <c r="AA213" s="173"/>
      <c r="AB213" s="173"/>
      <c r="AC213" s="173"/>
      <c r="AD213" s="173"/>
      <c r="AE213" s="173"/>
      <c r="AF213" s="173"/>
      <c r="AG213" s="173"/>
      <c r="AH213" s="173"/>
      <c r="AI213" s="173"/>
      <c r="AJ213" s="173"/>
      <c r="AK213" s="173"/>
      <c r="AL213" s="173"/>
      <c r="AM213" s="173"/>
      <c r="AN213" s="173"/>
      <c r="AO213" s="173"/>
      <c r="AP213" s="173"/>
      <c r="AQ213" s="173"/>
      <c r="AR213" s="173"/>
      <c r="AS213" s="173"/>
      <c r="AT213" s="173"/>
      <c r="AU213" s="173"/>
      <c r="AV213" s="206"/>
    </row>
    <row r="214" spans="1:48" ht="15.75" customHeight="1" thickBot="1">
      <c r="A214" s="548"/>
      <c r="B214" s="549"/>
      <c r="C214" s="166" t="s">
        <v>164</v>
      </c>
      <c r="D214" s="196"/>
      <c r="E214" s="196"/>
      <c r="F214" s="196"/>
      <c r="G214" s="196"/>
      <c r="H214" s="196"/>
      <c r="I214" s="196"/>
      <c r="J214" s="196"/>
      <c r="K214" s="196"/>
      <c r="L214" s="196"/>
      <c r="M214" s="196"/>
      <c r="N214" s="196"/>
      <c r="O214" s="196"/>
      <c r="P214" s="196"/>
      <c r="Q214" s="196"/>
      <c r="R214" s="196"/>
      <c r="S214" s="196"/>
      <c r="T214" s="196"/>
      <c r="U214" s="196"/>
      <c r="V214" s="196"/>
      <c r="W214" s="196"/>
      <c r="X214" s="196"/>
      <c r="Y214" s="196"/>
      <c r="Z214" s="205"/>
      <c r="AA214" s="173"/>
      <c r="AB214" s="173"/>
      <c r="AC214" s="173"/>
      <c r="AD214" s="173"/>
      <c r="AE214" s="173"/>
      <c r="AF214" s="173"/>
      <c r="AG214" s="173"/>
      <c r="AH214" s="173"/>
      <c r="AI214" s="173"/>
      <c r="AJ214" s="173"/>
      <c r="AK214" s="173"/>
      <c r="AL214" s="173"/>
      <c r="AM214" s="173"/>
      <c r="AN214" s="173"/>
      <c r="AO214" s="173"/>
      <c r="AP214" s="173"/>
      <c r="AQ214" s="173"/>
      <c r="AR214" s="173"/>
      <c r="AS214" s="173"/>
      <c r="AT214" s="173"/>
      <c r="AU214" s="173"/>
      <c r="AV214" s="206"/>
    </row>
    <row r="215" spans="1:48" ht="70" customHeight="1" thickBot="1">
      <c r="A215" s="548" t="s">
        <v>34</v>
      </c>
      <c r="B215" s="549">
        <f>'1. Samlet budgetoversigt'!E226-(SUM('2. Specifikationer'!D216:AV216))</f>
        <v>0</v>
      </c>
      <c r="C215" s="167" t="s">
        <v>162</v>
      </c>
      <c r="D215" s="199"/>
      <c r="E215" s="199"/>
      <c r="F215" s="199"/>
      <c r="G215" s="199"/>
      <c r="H215" s="199"/>
      <c r="I215" s="199"/>
      <c r="J215" s="199"/>
      <c r="K215" s="199"/>
      <c r="L215" s="199"/>
      <c r="M215" s="199"/>
      <c r="N215" s="199"/>
      <c r="O215" s="199"/>
      <c r="P215" s="199"/>
      <c r="Q215" s="199"/>
      <c r="R215" s="199"/>
      <c r="S215" s="199"/>
      <c r="T215" s="199"/>
      <c r="U215" s="199"/>
      <c r="V215" s="199"/>
      <c r="W215" s="199"/>
      <c r="X215" s="199"/>
      <c r="Y215" s="199"/>
      <c r="Z215" s="205"/>
      <c r="AA215" s="173"/>
      <c r="AB215" s="173"/>
      <c r="AC215" s="173"/>
      <c r="AD215" s="173"/>
      <c r="AE215" s="173"/>
      <c r="AF215" s="173"/>
      <c r="AG215" s="173"/>
      <c r="AH215" s="173"/>
      <c r="AI215" s="173"/>
      <c r="AJ215" s="173"/>
      <c r="AK215" s="173"/>
      <c r="AL215" s="173"/>
      <c r="AM215" s="173"/>
      <c r="AN215" s="173"/>
      <c r="AO215" s="173"/>
      <c r="AP215" s="173"/>
      <c r="AQ215" s="173"/>
      <c r="AR215" s="173"/>
      <c r="AS215" s="173"/>
      <c r="AT215" s="173"/>
      <c r="AU215" s="173"/>
      <c r="AV215" s="206"/>
    </row>
    <row r="216" spans="1:48" ht="15.75" customHeight="1" thickBot="1">
      <c r="A216" s="548"/>
      <c r="B216" s="549"/>
      <c r="C216" s="168" t="s">
        <v>164</v>
      </c>
      <c r="D216" s="196"/>
      <c r="E216" s="196"/>
      <c r="F216" s="196"/>
      <c r="G216" s="196"/>
      <c r="H216" s="196"/>
      <c r="I216" s="196"/>
      <c r="J216" s="196"/>
      <c r="K216" s="196"/>
      <c r="L216" s="196"/>
      <c r="M216" s="196"/>
      <c r="N216" s="196"/>
      <c r="O216" s="196"/>
      <c r="P216" s="196"/>
      <c r="Q216" s="196"/>
      <c r="R216" s="196"/>
      <c r="S216" s="196"/>
      <c r="T216" s="196"/>
      <c r="U216" s="196"/>
      <c r="V216" s="196"/>
      <c r="W216" s="196"/>
      <c r="X216" s="196"/>
      <c r="Y216" s="196"/>
      <c r="Z216" s="205"/>
      <c r="AA216" s="173"/>
      <c r="AB216" s="173"/>
      <c r="AC216" s="173"/>
      <c r="AD216" s="173"/>
      <c r="AE216" s="173"/>
      <c r="AF216" s="173"/>
      <c r="AG216" s="173"/>
      <c r="AH216" s="173"/>
      <c r="AI216" s="173"/>
      <c r="AJ216" s="173"/>
      <c r="AK216" s="173"/>
      <c r="AL216" s="173"/>
      <c r="AM216" s="173"/>
      <c r="AN216" s="173"/>
      <c r="AO216" s="173"/>
      <c r="AP216" s="173"/>
      <c r="AQ216" s="173"/>
      <c r="AR216" s="173"/>
      <c r="AS216" s="173"/>
      <c r="AT216" s="173"/>
      <c r="AU216" s="173"/>
      <c r="AV216" s="206"/>
    </row>
    <row r="217" spans="1:48" ht="50.15" customHeight="1">
      <c r="A217" s="550" t="s">
        <v>188</v>
      </c>
      <c r="B217" s="552">
        <f>'1. Samlet budgetoversigt'!E227-(SUM('2. Specifikationer'!D218:AV218))</f>
        <v>0</v>
      </c>
      <c r="C217" s="167" t="s">
        <v>238</v>
      </c>
      <c r="D217" s="411"/>
      <c r="E217" s="411"/>
      <c r="F217" s="411"/>
      <c r="G217" s="411"/>
      <c r="H217" s="411"/>
      <c r="I217" s="411"/>
      <c r="J217" s="411"/>
      <c r="K217" s="411"/>
      <c r="L217" s="411"/>
      <c r="M217" s="411"/>
      <c r="N217" s="411"/>
      <c r="O217" s="411"/>
      <c r="P217" s="411"/>
      <c r="Q217" s="411"/>
      <c r="R217" s="411"/>
      <c r="S217" s="411"/>
      <c r="T217" s="411"/>
      <c r="U217" s="411"/>
      <c r="V217" s="411"/>
      <c r="W217" s="411"/>
      <c r="X217" s="411"/>
      <c r="Y217" s="411"/>
      <c r="Z217" s="412"/>
      <c r="AA217" s="413"/>
      <c r="AB217" s="413"/>
      <c r="AC217" s="413"/>
      <c r="AD217" s="413"/>
      <c r="AE217" s="413"/>
      <c r="AF217" s="413"/>
      <c r="AG217" s="413"/>
      <c r="AH217" s="413"/>
      <c r="AI217" s="413"/>
      <c r="AJ217" s="413"/>
      <c r="AK217" s="413"/>
      <c r="AL217" s="413"/>
      <c r="AM217" s="413"/>
      <c r="AN217" s="413"/>
      <c r="AO217" s="413"/>
      <c r="AP217" s="413"/>
      <c r="AQ217" s="413"/>
      <c r="AR217" s="413"/>
      <c r="AS217" s="413"/>
      <c r="AT217" s="413"/>
      <c r="AU217" s="413"/>
      <c r="AV217" s="414"/>
    </row>
    <row r="218" spans="1:48" ht="15.75" customHeight="1" thickBot="1">
      <c r="A218" s="551"/>
      <c r="B218" s="553"/>
      <c r="C218" s="283" t="s">
        <v>188</v>
      </c>
      <c r="D218" s="282"/>
      <c r="E218" s="282"/>
      <c r="F218" s="282"/>
      <c r="G218" s="282"/>
      <c r="H218" s="282"/>
      <c r="I218" s="282"/>
      <c r="J218" s="282"/>
      <c r="K218" s="282"/>
      <c r="L218" s="282"/>
      <c r="M218" s="282"/>
      <c r="N218" s="282"/>
      <c r="O218" s="282"/>
      <c r="P218" s="282"/>
      <c r="Q218" s="282"/>
      <c r="R218" s="282"/>
      <c r="S218" s="282"/>
      <c r="T218" s="282"/>
      <c r="U218" s="282"/>
      <c r="V218" s="282"/>
      <c r="W218" s="282"/>
      <c r="X218" s="282"/>
      <c r="Y218" s="282"/>
      <c r="Z218" s="205"/>
      <c r="AA218" s="173"/>
      <c r="AB218" s="173"/>
      <c r="AC218" s="173"/>
      <c r="AD218" s="173"/>
      <c r="AE218" s="173"/>
      <c r="AF218" s="173"/>
      <c r="AG218" s="173"/>
      <c r="AH218" s="173"/>
      <c r="AI218" s="173"/>
      <c r="AJ218" s="173"/>
      <c r="AK218" s="173"/>
      <c r="AL218" s="173"/>
      <c r="AM218" s="173"/>
      <c r="AN218" s="173"/>
      <c r="AO218" s="173"/>
      <c r="AP218" s="173"/>
      <c r="AQ218" s="173"/>
      <c r="AR218" s="173"/>
      <c r="AS218" s="173"/>
      <c r="AT218" s="173"/>
      <c r="AU218" s="173"/>
      <c r="AV218" s="206"/>
    </row>
    <row r="219" spans="1:48" ht="70" customHeight="1">
      <c r="A219" s="550" t="s">
        <v>10</v>
      </c>
      <c r="B219" s="552">
        <f>'1. Samlet budgetoversigt'!E228-(SUM('2. Specifikationer'!D220:AV220))</f>
        <v>0</v>
      </c>
      <c r="C219" s="281" t="s">
        <v>162</v>
      </c>
      <c r="D219" s="411"/>
      <c r="E219" s="411"/>
      <c r="F219" s="411"/>
      <c r="G219" s="411"/>
      <c r="H219" s="411"/>
      <c r="I219" s="411"/>
      <c r="J219" s="411"/>
      <c r="K219" s="411"/>
      <c r="L219" s="411"/>
      <c r="M219" s="411"/>
      <c r="N219" s="411"/>
      <c r="O219" s="411"/>
      <c r="P219" s="411"/>
      <c r="Q219" s="411"/>
      <c r="R219" s="411"/>
      <c r="S219" s="411"/>
      <c r="T219" s="411"/>
      <c r="U219" s="411"/>
      <c r="V219" s="411"/>
      <c r="W219" s="411"/>
      <c r="X219" s="411"/>
      <c r="Y219" s="411"/>
      <c r="Z219" s="412"/>
      <c r="AA219" s="413"/>
      <c r="AB219" s="413"/>
      <c r="AC219" s="413"/>
      <c r="AD219" s="413"/>
      <c r="AE219" s="413"/>
      <c r="AF219" s="413"/>
      <c r="AG219" s="413"/>
      <c r="AH219" s="413"/>
      <c r="AI219" s="413"/>
      <c r="AJ219" s="413"/>
      <c r="AK219" s="413"/>
      <c r="AL219" s="413"/>
      <c r="AM219" s="413"/>
      <c r="AN219" s="413"/>
      <c r="AO219" s="413"/>
      <c r="AP219" s="413"/>
      <c r="AQ219" s="413"/>
      <c r="AR219" s="413"/>
      <c r="AS219" s="413"/>
      <c r="AT219" s="413"/>
      <c r="AU219" s="413"/>
      <c r="AV219" s="414"/>
    </row>
    <row r="220" spans="1:48" ht="15.75" customHeight="1" thickBot="1">
      <c r="A220" s="551"/>
      <c r="B220" s="553"/>
      <c r="C220" s="166" t="s">
        <v>164</v>
      </c>
      <c r="D220" s="284"/>
      <c r="E220" s="284"/>
      <c r="F220" s="284"/>
      <c r="G220" s="284"/>
      <c r="H220" s="284"/>
      <c r="I220" s="284"/>
      <c r="J220" s="284"/>
      <c r="K220" s="284"/>
      <c r="L220" s="284"/>
      <c r="M220" s="284"/>
      <c r="N220" s="284"/>
      <c r="O220" s="284"/>
      <c r="P220" s="284"/>
      <c r="Q220" s="284"/>
      <c r="R220" s="284"/>
      <c r="S220" s="284"/>
      <c r="T220" s="284"/>
      <c r="U220" s="284"/>
      <c r="V220" s="284"/>
      <c r="W220" s="284"/>
      <c r="X220" s="284"/>
      <c r="Y220" s="284"/>
      <c r="Z220" s="205"/>
      <c r="AA220" s="173"/>
      <c r="AB220" s="173"/>
      <c r="AC220" s="173"/>
      <c r="AD220" s="173"/>
      <c r="AE220" s="173"/>
      <c r="AF220" s="173"/>
      <c r="AG220" s="173"/>
      <c r="AH220" s="173"/>
      <c r="AI220" s="173"/>
      <c r="AJ220" s="173"/>
      <c r="AK220" s="173"/>
      <c r="AL220" s="173"/>
      <c r="AM220" s="173"/>
      <c r="AN220" s="173"/>
      <c r="AO220" s="173"/>
      <c r="AP220" s="173"/>
      <c r="AQ220" s="173"/>
      <c r="AR220" s="173"/>
      <c r="AS220" s="173"/>
      <c r="AT220" s="173"/>
      <c r="AU220" s="173"/>
      <c r="AV220" s="206"/>
    </row>
    <row r="221" spans="1:48" ht="70" customHeight="1" thickBot="1">
      <c r="A221" s="548" t="s">
        <v>68</v>
      </c>
      <c r="B221" s="549">
        <f>'1. Samlet budgetoversigt'!E229-(SUM('2. Specifikationer'!D222:AV222))</f>
        <v>0</v>
      </c>
      <c r="C221" s="170" t="s">
        <v>162</v>
      </c>
      <c r="D221" s="199"/>
      <c r="E221" s="199"/>
      <c r="F221" s="199"/>
      <c r="G221" s="199"/>
      <c r="H221" s="199"/>
      <c r="I221" s="199"/>
      <c r="J221" s="199"/>
      <c r="K221" s="199"/>
      <c r="L221" s="199"/>
      <c r="M221" s="199"/>
      <c r="N221" s="199"/>
      <c r="O221" s="199"/>
      <c r="P221" s="199"/>
      <c r="Q221" s="199"/>
      <c r="R221" s="199"/>
      <c r="S221" s="199"/>
      <c r="T221" s="199"/>
      <c r="U221" s="199"/>
      <c r="V221" s="199"/>
      <c r="W221" s="199"/>
      <c r="X221" s="199"/>
      <c r="Y221" s="199"/>
      <c r="Z221" s="205"/>
      <c r="AA221" s="173"/>
      <c r="AB221" s="173"/>
      <c r="AC221" s="173"/>
      <c r="AD221" s="173"/>
      <c r="AE221" s="173"/>
      <c r="AF221" s="173"/>
      <c r="AG221" s="173"/>
      <c r="AH221" s="173"/>
      <c r="AI221" s="173"/>
      <c r="AJ221" s="173"/>
      <c r="AK221" s="173"/>
      <c r="AL221" s="173"/>
      <c r="AM221" s="173"/>
      <c r="AN221" s="173"/>
      <c r="AO221" s="173"/>
      <c r="AP221" s="173"/>
      <c r="AQ221" s="173"/>
      <c r="AR221" s="173"/>
      <c r="AS221" s="173"/>
      <c r="AT221" s="173"/>
      <c r="AU221" s="173"/>
      <c r="AV221" s="206"/>
    </row>
    <row r="222" spans="1:48" ht="15.75" customHeight="1" thickBot="1">
      <c r="A222" s="548"/>
      <c r="B222" s="549"/>
      <c r="C222" s="166" t="s">
        <v>164</v>
      </c>
      <c r="D222" s="197"/>
      <c r="E222" s="196"/>
      <c r="F222" s="196"/>
      <c r="G222" s="196"/>
      <c r="H222" s="196"/>
      <c r="I222" s="196"/>
      <c r="J222" s="196"/>
      <c r="K222" s="196"/>
      <c r="L222" s="196"/>
      <c r="M222" s="196"/>
      <c r="N222" s="196"/>
      <c r="O222" s="196"/>
      <c r="P222" s="196"/>
      <c r="Q222" s="196"/>
      <c r="R222" s="196"/>
      <c r="S222" s="196"/>
      <c r="T222" s="196"/>
      <c r="U222" s="196"/>
      <c r="V222" s="196"/>
      <c r="W222" s="196"/>
      <c r="X222" s="196"/>
      <c r="Y222" s="196"/>
      <c r="Z222" s="207"/>
      <c r="AA222" s="208"/>
      <c r="AB222" s="208"/>
      <c r="AC222" s="208"/>
      <c r="AD222" s="208"/>
      <c r="AE222" s="208"/>
      <c r="AF222" s="208"/>
      <c r="AG222" s="208"/>
      <c r="AH222" s="208"/>
      <c r="AI222" s="208"/>
      <c r="AJ222" s="208"/>
      <c r="AK222" s="208"/>
      <c r="AL222" s="208"/>
      <c r="AM222" s="208"/>
      <c r="AN222" s="208"/>
      <c r="AO222" s="208"/>
      <c r="AP222" s="208"/>
      <c r="AQ222" s="208"/>
      <c r="AR222" s="208"/>
      <c r="AS222" s="208"/>
      <c r="AT222" s="208"/>
      <c r="AU222" s="208"/>
      <c r="AV222" s="209"/>
    </row>
    <row r="223" spans="1:48" ht="14.5" thickBot="1">
      <c r="D223" s="198"/>
      <c r="E223" s="198"/>
      <c r="F223" s="198"/>
      <c r="G223" s="198"/>
      <c r="H223" s="198"/>
      <c r="I223" s="198"/>
      <c r="J223" s="198"/>
      <c r="K223" s="198"/>
      <c r="L223" s="198"/>
      <c r="M223" s="198"/>
      <c r="N223" s="198"/>
      <c r="O223" s="198"/>
      <c r="P223" s="198"/>
      <c r="Q223" s="198"/>
      <c r="R223" s="198"/>
      <c r="S223" s="198"/>
      <c r="T223" s="198"/>
      <c r="U223" s="198"/>
      <c r="V223" s="198"/>
      <c r="W223" s="198"/>
      <c r="X223" s="198"/>
      <c r="Y223" s="198"/>
    </row>
    <row r="224" spans="1:48" ht="18.5" thickTop="1">
      <c r="A224" s="285" t="s">
        <v>24</v>
      </c>
      <c r="B224" s="286" t="str">
        <f>IF('1. Samlet budgetoversigt'!B240="","",'1. Samlet budgetoversigt'!B240)</f>
        <v/>
      </c>
      <c r="C224" s="285" t="s">
        <v>45</v>
      </c>
      <c r="D224" s="257">
        <f>IF(D231="Ekstern evaluator understøtter projektets effekstyring. Der bidrages med efterkvalificering, vejledning i effektstyring samt outcomemåling (anbefales af sekretariatet)",1,0)</f>
        <v>0</v>
      </c>
      <c r="E224" s="176"/>
    </row>
    <row r="225" spans="1:48">
      <c r="A225" s="176"/>
      <c r="B225" s="176"/>
      <c r="C225" s="176"/>
      <c r="D225" s="176"/>
      <c r="E225" s="176"/>
    </row>
    <row r="226" spans="1:48" ht="14.5" thickBot="1">
      <c r="A226" s="176"/>
      <c r="B226" s="183" t="s">
        <v>200</v>
      </c>
      <c r="C226" s="179" t="s">
        <v>161</v>
      </c>
      <c r="D226" s="183" t="s">
        <v>165</v>
      </c>
      <c r="E226" s="183" t="s">
        <v>166</v>
      </c>
      <c r="F226" s="183" t="s">
        <v>167</v>
      </c>
      <c r="G226" s="183" t="s">
        <v>168</v>
      </c>
      <c r="H226" s="183" t="s">
        <v>169</v>
      </c>
      <c r="I226" s="183" t="s">
        <v>170</v>
      </c>
      <c r="J226" s="183" t="s">
        <v>171</v>
      </c>
      <c r="K226" s="183" t="s">
        <v>172</v>
      </c>
      <c r="L226" s="183" t="s">
        <v>173</v>
      </c>
      <c r="M226" s="183" t="s">
        <v>174</v>
      </c>
      <c r="N226" s="183" t="s">
        <v>175</v>
      </c>
      <c r="O226" s="183" t="s">
        <v>176</v>
      </c>
      <c r="P226" s="183" t="s">
        <v>177</v>
      </c>
      <c r="Q226" s="183" t="s">
        <v>178</v>
      </c>
      <c r="R226" s="183" t="s">
        <v>179</v>
      </c>
      <c r="S226" s="183" t="s">
        <v>180</v>
      </c>
      <c r="T226" s="183" t="s">
        <v>181</v>
      </c>
      <c r="U226" s="183" t="s">
        <v>182</v>
      </c>
      <c r="V226" s="183" t="s">
        <v>183</v>
      </c>
      <c r="W226" s="183" t="s">
        <v>184</v>
      </c>
      <c r="X226" s="183" t="s">
        <v>185</v>
      </c>
      <c r="Y226" s="183" t="s">
        <v>186</v>
      </c>
      <c r="Z226" s="201" t="s">
        <v>199</v>
      </c>
    </row>
    <row r="227" spans="1:48" ht="70" customHeight="1">
      <c r="A227" s="550" t="s">
        <v>67</v>
      </c>
      <c r="B227" s="555" t="str">
        <f>_xlfn.CONCAT('1. Samlet budgetoversigt'!F245-(SUM('2. Specifikationer'!D229:AV229))," timer")</f>
        <v>0 timer</v>
      </c>
      <c r="C227" s="181" t="s">
        <v>162</v>
      </c>
      <c r="D227" s="199"/>
      <c r="E227" s="199"/>
      <c r="F227" s="199"/>
      <c r="G227" s="199"/>
      <c r="H227" s="199"/>
      <c r="I227" s="199"/>
      <c r="J227" s="199"/>
      <c r="K227" s="199"/>
      <c r="L227" s="199"/>
      <c r="M227" s="199"/>
      <c r="N227" s="199"/>
      <c r="O227" s="199"/>
      <c r="P227" s="199"/>
      <c r="Q227" s="199"/>
      <c r="R227" s="199"/>
      <c r="S227" s="199"/>
      <c r="T227" s="199"/>
      <c r="U227" s="199"/>
      <c r="V227" s="199"/>
      <c r="W227" s="199"/>
      <c r="X227" s="199"/>
      <c r="Y227" s="199"/>
      <c r="Z227" s="202"/>
      <c r="AA227" s="203"/>
      <c r="AB227" s="203"/>
      <c r="AC227" s="203"/>
      <c r="AD227" s="203"/>
      <c r="AE227" s="203"/>
      <c r="AF227" s="203"/>
      <c r="AG227" s="203"/>
      <c r="AH227" s="203"/>
      <c r="AI227" s="203"/>
      <c r="AJ227" s="203"/>
      <c r="AK227" s="203"/>
      <c r="AL227" s="203"/>
      <c r="AM227" s="203"/>
      <c r="AN227" s="203"/>
      <c r="AO227" s="203"/>
      <c r="AP227" s="203"/>
      <c r="AQ227" s="203"/>
      <c r="AR227" s="203"/>
      <c r="AS227" s="203"/>
      <c r="AT227" s="203"/>
      <c r="AU227" s="203"/>
      <c r="AV227" s="204"/>
    </row>
    <row r="228" spans="1:48" ht="15.75" customHeight="1">
      <c r="A228" s="554"/>
      <c r="B228" s="556"/>
      <c r="C228" s="165" t="s">
        <v>163</v>
      </c>
      <c r="D228" s="171"/>
      <c r="E228" s="171"/>
      <c r="F228" s="171"/>
      <c r="G228" s="171"/>
      <c r="H228" s="171"/>
      <c r="I228" s="171"/>
      <c r="J228" s="171"/>
      <c r="K228" s="171"/>
      <c r="L228" s="171"/>
      <c r="M228" s="171"/>
      <c r="N228" s="171"/>
      <c r="O228" s="171"/>
      <c r="P228" s="171"/>
      <c r="Q228" s="171"/>
      <c r="R228" s="171"/>
      <c r="S228" s="171"/>
      <c r="T228" s="171"/>
      <c r="U228" s="171"/>
      <c r="V228" s="171"/>
      <c r="W228" s="171"/>
      <c r="X228" s="171"/>
      <c r="Y228" s="171"/>
      <c r="Z228" s="205"/>
      <c r="AA228" s="173"/>
      <c r="AB228" s="173"/>
      <c r="AC228" s="173"/>
      <c r="AD228" s="173"/>
      <c r="AE228" s="173"/>
      <c r="AF228" s="173"/>
      <c r="AG228" s="173"/>
      <c r="AH228" s="173"/>
      <c r="AI228" s="173"/>
      <c r="AJ228" s="173"/>
      <c r="AK228" s="173"/>
      <c r="AL228" s="173"/>
      <c r="AM228" s="173"/>
      <c r="AN228" s="173"/>
      <c r="AO228" s="173"/>
      <c r="AP228" s="173"/>
      <c r="AQ228" s="173"/>
      <c r="AR228" s="173"/>
      <c r="AS228" s="173"/>
      <c r="AT228" s="173"/>
      <c r="AU228" s="173"/>
      <c r="AV228" s="206"/>
    </row>
    <row r="229" spans="1:48" ht="15.75" customHeight="1" thickBot="1">
      <c r="A229" s="554"/>
      <c r="B229" s="557"/>
      <c r="C229" s="165" t="s">
        <v>9</v>
      </c>
      <c r="D229" s="171"/>
      <c r="E229" s="171"/>
      <c r="F229" s="171"/>
      <c r="G229" s="171"/>
      <c r="H229" s="171"/>
      <c r="I229" s="171"/>
      <c r="J229" s="171"/>
      <c r="K229" s="171"/>
      <c r="L229" s="171"/>
      <c r="M229" s="171"/>
      <c r="N229" s="171"/>
      <c r="O229" s="171"/>
      <c r="P229" s="171"/>
      <c r="Q229" s="171"/>
      <c r="R229" s="171"/>
      <c r="S229" s="171"/>
      <c r="T229" s="171"/>
      <c r="U229" s="171"/>
      <c r="V229" s="171"/>
      <c r="W229" s="171"/>
      <c r="X229" s="171"/>
      <c r="Y229" s="171"/>
      <c r="Z229" s="205"/>
      <c r="AA229" s="173"/>
      <c r="AB229" s="173"/>
      <c r="AC229" s="173"/>
      <c r="AD229" s="173"/>
      <c r="AE229" s="173"/>
      <c r="AF229" s="173"/>
      <c r="AG229" s="173"/>
      <c r="AH229" s="173"/>
      <c r="AI229" s="173"/>
      <c r="AJ229" s="173"/>
      <c r="AK229" s="173"/>
      <c r="AL229" s="173"/>
      <c r="AM229" s="173"/>
      <c r="AN229" s="173"/>
      <c r="AO229" s="173"/>
      <c r="AP229" s="173"/>
      <c r="AQ229" s="173"/>
      <c r="AR229" s="173"/>
      <c r="AS229" s="173"/>
      <c r="AT229" s="173"/>
      <c r="AU229" s="173"/>
      <c r="AV229" s="206"/>
    </row>
    <row r="230" spans="1:48" ht="15.75" customHeight="1" thickBot="1">
      <c r="A230" s="551"/>
      <c r="B230" s="214">
        <f>'1. Samlet budgetoversigt'!E245-(SUM('2. Specifikationer'!D230:AV230))</f>
        <v>0</v>
      </c>
      <c r="C230" s="166" t="s">
        <v>164</v>
      </c>
      <c r="D230" s="195" t="str">
        <f>IF(D228*D229=0,"",(D228*D229))</f>
        <v/>
      </c>
      <c r="E230" s="195" t="str">
        <f t="shared" ref="E230:AV230" si="20">IF(E228*E229=0,"",(E228*E229))</f>
        <v/>
      </c>
      <c r="F230" s="195" t="str">
        <f t="shared" si="20"/>
        <v/>
      </c>
      <c r="G230" s="195" t="str">
        <f t="shared" si="20"/>
        <v/>
      </c>
      <c r="H230" s="195" t="str">
        <f t="shared" si="20"/>
        <v/>
      </c>
      <c r="I230" s="195" t="str">
        <f t="shared" si="20"/>
        <v/>
      </c>
      <c r="J230" s="195" t="str">
        <f t="shared" si="20"/>
        <v/>
      </c>
      <c r="K230" s="195" t="str">
        <f t="shared" si="20"/>
        <v/>
      </c>
      <c r="L230" s="195" t="str">
        <f t="shared" si="20"/>
        <v/>
      </c>
      <c r="M230" s="195" t="str">
        <f t="shared" si="20"/>
        <v/>
      </c>
      <c r="N230" s="195" t="str">
        <f t="shared" si="20"/>
        <v/>
      </c>
      <c r="O230" s="195" t="str">
        <f t="shared" si="20"/>
        <v/>
      </c>
      <c r="P230" s="195" t="str">
        <f t="shared" si="20"/>
        <v/>
      </c>
      <c r="Q230" s="195" t="str">
        <f t="shared" si="20"/>
        <v/>
      </c>
      <c r="R230" s="195" t="str">
        <f t="shared" si="20"/>
        <v/>
      </c>
      <c r="S230" s="195" t="str">
        <f t="shared" si="20"/>
        <v/>
      </c>
      <c r="T230" s="195" t="str">
        <f t="shared" si="20"/>
        <v/>
      </c>
      <c r="U230" s="195" t="str">
        <f t="shared" si="20"/>
        <v/>
      </c>
      <c r="V230" s="195" t="str">
        <f t="shared" si="20"/>
        <v/>
      </c>
      <c r="W230" s="195" t="str">
        <f t="shared" si="20"/>
        <v/>
      </c>
      <c r="X230" s="195" t="str">
        <f t="shared" si="20"/>
        <v/>
      </c>
      <c r="Y230" s="195" t="str">
        <f t="shared" si="20"/>
        <v/>
      </c>
      <c r="Z230" s="210" t="str">
        <f t="shared" si="20"/>
        <v/>
      </c>
      <c r="AA230" s="211" t="str">
        <f t="shared" si="20"/>
        <v/>
      </c>
      <c r="AB230" s="211" t="str">
        <f t="shared" si="20"/>
        <v/>
      </c>
      <c r="AC230" s="211" t="str">
        <f t="shared" si="20"/>
        <v/>
      </c>
      <c r="AD230" s="211" t="str">
        <f t="shared" si="20"/>
        <v/>
      </c>
      <c r="AE230" s="211" t="str">
        <f t="shared" si="20"/>
        <v/>
      </c>
      <c r="AF230" s="211" t="str">
        <f t="shared" si="20"/>
        <v/>
      </c>
      <c r="AG230" s="211" t="str">
        <f t="shared" si="20"/>
        <v/>
      </c>
      <c r="AH230" s="211" t="str">
        <f t="shared" si="20"/>
        <v/>
      </c>
      <c r="AI230" s="211" t="str">
        <f t="shared" si="20"/>
        <v/>
      </c>
      <c r="AJ230" s="211" t="str">
        <f t="shared" si="20"/>
        <v/>
      </c>
      <c r="AK230" s="211" t="str">
        <f t="shared" si="20"/>
        <v/>
      </c>
      <c r="AL230" s="211" t="str">
        <f t="shared" si="20"/>
        <v/>
      </c>
      <c r="AM230" s="211" t="str">
        <f t="shared" si="20"/>
        <v/>
      </c>
      <c r="AN230" s="211" t="str">
        <f t="shared" si="20"/>
        <v/>
      </c>
      <c r="AO230" s="211" t="str">
        <f t="shared" si="20"/>
        <v/>
      </c>
      <c r="AP230" s="211" t="str">
        <f t="shared" si="20"/>
        <v/>
      </c>
      <c r="AQ230" s="211" t="str">
        <f t="shared" si="20"/>
        <v/>
      </c>
      <c r="AR230" s="211" t="str">
        <f t="shared" si="20"/>
        <v/>
      </c>
      <c r="AS230" s="211" t="str">
        <f t="shared" si="20"/>
        <v/>
      </c>
      <c r="AT230" s="211" t="str">
        <f t="shared" si="20"/>
        <v/>
      </c>
      <c r="AU230" s="211" t="str">
        <f t="shared" si="20"/>
        <v/>
      </c>
      <c r="AV230" s="212" t="str">
        <f t="shared" si="20"/>
        <v/>
      </c>
    </row>
    <row r="231" spans="1:48" ht="70" customHeight="1">
      <c r="A231" s="554" t="s">
        <v>3</v>
      </c>
      <c r="B231" s="552">
        <f>'1. Samlet budgetoversigt'!E246-(SUM('2. Specifikationer'!D234:AV234))</f>
        <v>0</v>
      </c>
      <c r="C231" s="170" t="s">
        <v>162</v>
      </c>
      <c r="D231" s="410"/>
      <c r="E231" s="200"/>
      <c r="F231" s="200"/>
      <c r="G231" s="200"/>
      <c r="H231" s="200"/>
      <c r="I231" s="200"/>
      <c r="J231" s="200"/>
      <c r="K231" s="200"/>
      <c r="L231" s="200"/>
      <c r="M231" s="200"/>
      <c r="N231" s="200"/>
      <c r="O231" s="200"/>
      <c r="P231" s="200"/>
      <c r="Q231" s="200"/>
      <c r="R231" s="200"/>
      <c r="S231" s="200"/>
      <c r="T231" s="200"/>
      <c r="U231" s="200"/>
      <c r="V231" s="200"/>
      <c r="W231" s="200"/>
      <c r="X231" s="200"/>
      <c r="Y231" s="200"/>
      <c r="Z231" s="205"/>
      <c r="AA231" s="173"/>
      <c r="AB231" s="173"/>
      <c r="AC231" s="173"/>
      <c r="AD231" s="173"/>
      <c r="AE231" s="173"/>
      <c r="AF231" s="173"/>
      <c r="AG231" s="173"/>
      <c r="AH231" s="173"/>
      <c r="AI231" s="173"/>
      <c r="AJ231" s="173"/>
      <c r="AK231" s="173"/>
      <c r="AL231" s="173"/>
      <c r="AM231" s="173"/>
      <c r="AN231" s="173"/>
      <c r="AO231" s="173"/>
      <c r="AP231" s="173"/>
      <c r="AQ231" s="173"/>
      <c r="AR231" s="173"/>
      <c r="AS231" s="173"/>
      <c r="AT231" s="173"/>
      <c r="AU231" s="173"/>
      <c r="AV231" s="206"/>
    </row>
    <row r="232" spans="1:48" ht="15.75" customHeight="1">
      <c r="A232" s="554"/>
      <c r="B232" s="558"/>
      <c r="C232" s="165" t="s">
        <v>163</v>
      </c>
      <c r="D232" s="171"/>
      <c r="E232" s="171"/>
      <c r="F232" s="171"/>
      <c r="G232" s="171"/>
      <c r="H232" s="171"/>
      <c r="I232" s="171"/>
      <c r="J232" s="171"/>
      <c r="K232" s="171"/>
      <c r="L232" s="171"/>
      <c r="M232" s="171"/>
      <c r="N232" s="171"/>
      <c r="O232" s="171"/>
      <c r="P232" s="171"/>
      <c r="Q232" s="171"/>
      <c r="R232" s="171"/>
      <c r="S232" s="171"/>
      <c r="T232" s="171"/>
      <c r="U232" s="171"/>
      <c r="V232" s="171"/>
      <c r="W232" s="171"/>
      <c r="X232" s="171"/>
      <c r="Y232" s="171"/>
      <c r="Z232" s="205"/>
      <c r="AA232" s="173"/>
      <c r="AB232" s="173"/>
      <c r="AC232" s="173"/>
      <c r="AD232" s="173"/>
      <c r="AE232" s="173"/>
      <c r="AF232" s="173"/>
      <c r="AG232" s="173"/>
      <c r="AH232" s="173"/>
      <c r="AI232" s="173"/>
      <c r="AJ232" s="173"/>
      <c r="AK232" s="173"/>
      <c r="AL232" s="173"/>
      <c r="AM232" s="173"/>
      <c r="AN232" s="173"/>
      <c r="AO232" s="173"/>
      <c r="AP232" s="173"/>
      <c r="AQ232" s="173"/>
      <c r="AR232" s="173"/>
      <c r="AS232" s="173"/>
      <c r="AT232" s="173"/>
      <c r="AU232" s="173"/>
      <c r="AV232" s="206"/>
    </row>
    <row r="233" spans="1:48" ht="15.75" customHeight="1">
      <c r="A233" s="554"/>
      <c r="B233" s="558"/>
      <c r="C233" s="165" t="s">
        <v>9</v>
      </c>
      <c r="D233" s="171"/>
      <c r="E233" s="171"/>
      <c r="F233" s="171"/>
      <c r="G233" s="171"/>
      <c r="H233" s="171"/>
      <c r="I233" s="171"/>
      <c r="J233" s="171"/>
      <c r="K233" s="171"/>
      <c r="L233" s="171"/>
      <c r="M233" s="171"/>
      <c r="N233" s="171"/>
      <c r="O233" s="171"/>
      <c r="P233" s="171"/>
      <c r="Q233" s="171"/>
      <c r="R233" s="171"/>
      <c r="S233" s="171"/>
      <c r="T233" s="171"/>
      <c r="U233" s="171"/>
      <c r="V233" s="171"/>
      <c r="W233" s="171"/>
      <c r="X233" s="171"/>
      <c r="Y233" s="171"/>
      <c r="Z233" s="205"/>
      <c r="AA233" s="173"/>
      <c r="AB233" s="173"/>
      <c r="AC233" s="173"/>
      <c r="AD233" s="173"/>
      <c r="AE233" s="173"/>
      <c r="AF233" s="173"/>
      <c r="AG233" s="173"/>
      <c r="AH233" s="173"/>
      <c r="AI233" s="173"/>
      <c r="AJ233" s="173"/>
      <c r="AK233" s="173"/>
      <c r="AL233" s="173"/>
      <c r="AM233" s="173"/>
      <c r="AN233" s="173"/>
      <c r="AO233" s="173"/>
      <c r="AP233" s="173"/>
      <c r="AQ233" s="173"/>
      <c r="AR233" s="173"/>
      <c r="AS233" s="173"/>
      <c r="AT233" s="173"/>
      <c r="AU233" s="173"/>
      <c r="AV233" s="206"/>
    </row>
    <row r="234" spans="1:48" ht="15.75" customHeight="1" thickBot="1">
      <c r="A234" s="554"/>
      <c r="B234" s="553"/>
      <c r="C234" s="168" t="s">
        <v>164</v>
      </c>
      <c r="D234" s="194" t="str">
        <f>IF('1. Samlet budgetoversigt'!F242="Ja (anbefales)",58000,IF(D232*D233=0,"",(D232*D233)))</f>
        <v/>
      </c>
      <c r="E234" s="194" t="str">
        <f t="shared" ref="E234:AV234" si="21">IF(E232*E233=0,"",(E232*E233))</f>
        <v/>
      </c>
      <c r="F234" s="194" t="str">
        <f t="shared" si="21"/>
        <v/>
      </c>
      <c r="G234" s="194" t="str">
        <f t="shared" si="21"/>
        <v/>
      </c>
      <c r="H234" s="194" t="str">
        <f t="shared" si="21"/>
        <v/>
      </c>
      <c r="I234" s="194" t="str">
        <f t="shared" si="21"/>
        <v/>
      </c>
      <c r="J234" s="194" t="str">
        <f t="shared" si="21"/>
        <v/>
      </c>
      <c r="K234" s="194" t="str">
        <f t="shared" si="21"/>
        <v/>
      </c>
      <c r="L234" s="194" t="str">
        <f t="shared" si="21"/>
        <v/>
      </c>
      <c r="M234" s="194" t="str">
        <f t="shared" si="21"/>
        <v/>
      </c>
      <c r="N234" s="194" t="str">
        <f t="shared" si="21"/>
        <v/>
      </c>
      <c r="O234" s="194" t="str">
        <f t="shared" si="21"/>
        <v/>
      </c>
      <c r="P234" s="194" t="str">
        <f t="shared" si="21"/>
        <v/>
      </c>
      <c r="Q234" s="194" t="str">
        <f t="shared" si="21"/>
        <v/>
      </c>
      <c r="R234" s="194" t="str">
        <f t="shared" si="21"/>
        <v/>
      </c>
      <c r="S234" s="194" t="str">
        <f t="shared" si="21"/>
        <v/>
      </c>
      <c r="T234" s="194" t="str">
        <f t="shared" si="21"/>
        <v/>
      </c>
      <c r="U234" s="194" t="str">
        <f t="shared" si="21"/>
        <v/>
      </c>
      <c r="V234" s="194" t="str">
        <f t="shared" si="21"/>
        <v/>
      </c>
      <c r="W234" s="194" t="str">
        <f t="shared" si="21"/>
        <v/>
      </c>
      <c r="X234" s="194" t="str">
        <f t="shared" si="21"/>
        <v/>
      </c>
      <c r="Y234" s="194" t="str">
        <f t="shared" si="21"/>
        <v/>
      </c>
      <c r="Z234" s="210" t="str">
        <f t="shared" si="21"/>
        <v/>
      </c>
      <c r="AA234" s="211" t="str">
        <f t="shared" si="21"/>
        <v/>
      </c>
      <c r="AB234" s="211" t="str">
        <f t="shared" si="21"/>
        <v/>
      </c>
      <c r="AC234" s="211" t="str">
        <f t="shared" si="21"/>
        <v/>
      </c>
      <c r="AD234" s="211" t="str">
        <f t="shared" si="21"/>
        <v/>
      </c>
      <c r="AE234" s="211" t="str">
        <f t="shared" si="21"/>
        <v/>
      </c>
      <c r="AF234" s="211" t="str">
        <f t="shared" si="21"/>
        <v/>
      </c>
      <c r="AG234" s="211" t="str">
        <f t="shared" si="21"/>
        <v/>
      </c>
      <c r="AH234" s="211" t="str">
        <f t="shared" si="21"/>
        <v/>
      </c>
      <c r="AI234" s="211" t="str">
        <f t="shared" si="21"/>
        <v/>
      </c>
      <c r="AJ234" s="211" t="str">
        <f t="shared" si="21"/>
        <v/>
      </c>
      <c r="AK234" s="211" t="str">
        <f t="shared" si="21"/>
        <v/>
      </c>
      <c r="AL234" s="211" t="str">
        <f t="shared" si="21"/>
        <v/>
      </c>
      <c r="AM234" s="211" t="str">
        <f t="shared" si="21"/>
        <v/>
      </c>
      <c r="AN234" s="211" t="str">
        <f t="shared" si="21"/>
        <v/>
      </c>
      <c r="AO234" s="211" t="str">
        <f t="shared" si="21"/>
        <v/>
      </c>
      <c r="AP234" s="211" t="str">
        <f t="shared" si="21"/>
        <v/>
      </c>
      <c r="AQ234" s="211" t="str">
        <f t="shared" si="21"/>
        <v/>
      </c>
      <c r="AR234" s="211" t="str">
        <f t="shared" si="21"/>
        <v/>
      </c>
      <c r="AS234" s="211" t="str">
        <f t="shared" si="21"/>
        <v/>
      </c>
      <c r="AT234" s="211" t="str">
        <f t="shared" si="21"/>
        <v/>
      </c>
      <c r="AU234" s="211" t="str">
        <f t="shared" si="21"/>
        <v/>
      </c>
      <c r="AV234" s="212" t="str">
        <f t="shared" si="21"/>
        <v/>
      </c>
    </row>
    <row r="235" spans="1:48" ht="70" customHeight="1" thickBot="1">
      <c r="A235" s="548" t="s">
        <v>69</v>
      </c>
      <c r="B235" s="549">
        <f>'1. Samlet budgetoversigt'!E247-(SUM('2. Specifikationer'!D236:AV236))</f>
        <v>0</v>
      </c>
      <c r="C235" s="167" t="s">
        <v>162</v>
      </c>
      <c r="D235" s="199"/>
      <c r="E235" s="199"/>
      <c r="F235" s="199"/>
      <c r="G235" s="199"/>
      <c r="H235" s="199"/>
      <c r="I235" s="199"/>
      <c r="J235" s="199"/>
      <c r="K235" s="199"/>
      <c r="L235" s="199"/>
      <c r="M235" s="199"/>
      <c r="N235" s="199"/>
      <c r="O235" s="199"/>
      <c r="P235" s="199"/>
      <c r="Q235" s="199"/>
      <c r="R235" s="199"/>
      <c r="S235" s="199"/>
      <c r="T235" s="199"/>
      <c r="U235" s="199"/>
      <c r="V235" s="199"/>
      <c r="W235" s="199"/>
      <c r="X235" s="199"/>
      <c r="Y235" s="199"/>
      <c r="Z235" s="205"/>
      <c r="AA235" s="173"/>
      <c r="AB235" s="173"/>
      <c r="AC235" s="173"/>
      <c r="AD235" s="173"/>
      <c r="AE235" s="173"/>
      <c r="AF235" s="173"/>
      <c r="AG235" s="173"/>
      <c r="AH235" s="173"/>
      <c r="AI235" s="173"/>
      <c r="AJ235" s="173"/>
      <c r="AK235" s="173"/>
      <c r="AL235" s="173"/>
      <c r="AM235" s="173"/>
      <c r="AN235" s="173"/>
      <c r="AO235" s="173"/>
      <c r="AP235" s="173"/>
      <c r="AQ235" s="173"/>
      <c r="AR235" s="173"/>
      <c r="AS235" s="173"/>
      <c r="AT235" s="173"/>
      <c r="AU235" s="173"/>
      <c r="AV235" s="206"/>
    </row>
    <row r="236" spans="1:48" ht="15.75" customHeight="1" thickBot="1">
      <c r="A236" s="548"/>
      <c r="B236" s="549"/>
      <c r="C236" s="166" t="s">
        <v>164</v>
      </c>
      <c r="D236" s="196"/>
      <c r="E236" s="196"/>
      <c r="F236" s="196"/>
      <c r="G236" s="196"/>
      <c r="H236" s="196"/>
      <c r="I236" s="196"/>
      <c r="J236" s="196"/>
      <c r="K236" s="196"/>
      <c r="L236" s="196"/>
      <c r="M236" s="196"/>
      <c r="N236" s="196"/>
      <c r="O236" s="196"/>
      <c r="P236" s="196"/>
      <c r="Q236" s="196"/>
      <c r="R236" s="196"/>
      <c r="S236" s="196"/>
      <c r="T236" s="196"/>
      <c r="U236" s="196"/>
      <c r="V236" s="196"/>
      <c r="W236" s="196"/>
      <c r="X236" s="196"/>
      <c r="Y236" s="196"/>
      <c r="Z236" s="205"/>
      <c r="AA236" s="173"/>
      <c r="AB236" s="173"/>
      <c r="AC236" s="173"/>
      <c r="AD236" s="173"/>
      <c r="AE236" s="173"/>
      <c r="AF236" s="173"/>
      <c r="AG236" s="173"/>
      <c r="AH236" s="173"/>
      <c r="AI236" s="173"/>
      <c r="AJ236" s="173"/>
      <c r="AK236" s="173"/>
      <c r="AL236" s="173"/>
      <c r="AM236" s="173"/>
      <c r="AN236" s="173"/>
      <c r="AO236" s="173"/>
      <c r="AP236" s="173"/>
      <c r="AQ236" s="173"/>
      <c r="AR236" s="173"/>
      <c r="AS236" s="173"/>
      <c r="AT236" s="173"/>
      <c r="AU236" s="173"/>
      <c r="AV236" s="206"/>
    </row>
    <row r="237" spans="1:48" ht="70" customHeight="1" thickBot="1">
      <c r="A237" s="548" t="s">
        <v>34</v>
      </c>
      <c r="B237" s="549">
        <f>'1. Samlet budgetoversigt'!E248-(SUM('2. Specifikationer'!D238:AV238))</f>
        <v>0</v>
      </c>
      <c r="C237" s="167" t="s">
        <v>162</v>
      </c>
      <c r="D237" s="199"/>
      <c r="E237" s="199"/>
      <c r="F237" s="199"/>
      <c r="G237" s="199"/>
      <c r="H237" s="199"/>
      <c r="I237" s="199"/>
      <c r="J237" s="199"/>
      <c r="K237" s="199"/>
      <c r="L237" s="199"/>
      <c r="M237" s="199"/>
      <c r="N237" s="199"/>
      <c r="O237" s="199"/>
      <c r="P237" s="199"/>
      <c r="Q237" s="199"/>
      <c r="R237" s="199"/>
      <c r="S237" s="199"/>
      <c r="T237" s="199"/>
      <c r="U237" s="199"/>
      <c r="V237" s="199"/>
      <c r="W237" s="199"/>
      <c r="X237" s="199"/>
      <c r="Y237" s="199"/>
      <c r="Z237" s="205"/>
      <c r="AA237" s="173"/>
      <c r="AB237" s="173"/>
      <c r="AC237" s="173"/>
      <c r="AD237" s="173"/>
      <c r="AE237" s="173"/>
      <c r="AF237" s="173"/>
      <c r="AG237" s="173"/>
      <c r="AH237" s="173"/>
      <c r="AI237" s="173"/>
      <c r="AJ237" s="173"/>
      <c r="AK237" s="173"/>
      <c r="AL237" s="173"/>
      <c r="AM237" s="173"/>
      <c r="AN237" s="173"/>
      <c r="AO237" s="173"/>
      <c r="AP237" s="173"/>
      <c r="AQ237" s="173"/>
      <c r="AR237" s="173"/>
      <c r="AS237" s="173"/>
      <c r="AT237" s="173"/>
      <c r="AU237" s="173"/>
      <c r="AV237" s="206"/>
    </row>
    <row r="238" spans="1:48" ht="15.75" customHeight="1" thickBot="1">
      <c r="A238" s="548"/>
      <c r="B238" s="549"/>
      <c r="C238" s="168" t="s">
        <v>164</v>
      </c>
      <c r="D238" s="196"/>
      <c r="E238" s="196"/>
      <c r="F238" s="196"/>
      <c r="G238" s="196"/>
      <c r="H238" s="196"/>
      <c r="I238" s="196"/>
      <c r="J238" s="196"/>
      <c r="K238" s="196"/>
      <c r="L238" s="196"/>
      <c r="M238" s="196"/>
      <c r="N238" s="196"/>
      <c r="O238" s="196"/>
      <c r="P238" s="196"/>
      <c r="Q238" s="196"/>
      <c r="R238" s="196"/>
      <c r="S238" s="196"/>
      <c r="T238" s="196"/>
      <c r="U238" s="196"/>
      <c r="V238" s="196"/>
      <c r="W238" s="196"/>
      <c r="X238" s="196"/>
      <c r="Y238" s="196"/>
      <c r="Z238" s="205"/>
      <c r="AA238" s="173"/>
      <c r="AB238" s="173"/>
      <c r="AC238" s="173"/>
      <c r="AD238" s="173"/>
      <c r="AE238" s="173"/>
      <c r="AF238" s="173"/>
      <c r="AG238" s="173"/>
      <c r="AH238" s="173"/>
      <c r="AI238" s="173"/>
      <c r="AJ238" s="173"/>
      <c r="AK238" s="173"/>
      <c r="AL238" s="173"/>
      <c r="AM238" s="173"/>
      <c r="AN238" s="173"/>
      <c r="AO238" s="173"/>
      <c r="AP238" s="173"/>
      <c r="AQ238" s="173"/>
      <c r="AR238" s="173"/>
      <c r="AS238" s="173"/>
      <c r="AT238" s="173"/>
      <c r="AU238" s="173"/>
      <c r="AV238" s="206"/>
    </row>
    <row r="239" spans="1:48" ht="50.15" customHeight="1">
      <c r="A239" s="550" t="s">
        <v>188</v>
      </c>
      <c r="B239" s="552">
        <f>'1. Samlet budgetoversigt'!E249-(SUM('2. Specifikationer'!D240:AV240))</f>
        <v>0</v>
      </c>
      <c r="C239" s="167" t="s">
        <v>238</v>
      </c>
      <c r="D239" s="411"/>
      <c r="E239" s="411"/>
      <c r="F239" s="411"/>
      <c r="G239" s="411"/>
      <c r="H239" s="411"/>
      <c r="I239" s="411"/>
      <c r="J239" s="411"/>
      <c r="K239" s="411"/>
      <c r="L239" s="411"/>
      <c r="M239" s="411"/>
      <c r="N239" s="411"/>
      <c r="O239" s="411"/>
      <c r="P239" s="411"/>
      <c r="Q239" s="411"/>
      <c r="R239" s="411"/>
      <c r="S239" s="411"/>
      <c r="T239" s="411"/>
      <c r="U239" s="411"/>
      <c r="V239" s="411"/>
      <c r="W239" s="411"/>
      <c r="X239" s="411"/>
      <c r="Y239" s="411"/>
      <c r="Z239" s="412"/>
      <c r="AA239" s="413"/>
      <c r="AB239" s="413"/>
      <c r="AC239" s="413"/>
      <c r="AD239" s="413"/>
      <c r="AE239" s="413"/>
      <c r="AF239" s="413"/>
      <c r="AG239" s="413"/>
      <c r="AH239" s="413"/>
      <c r="AI239" s="413"/>
      <c r="AJ239" s="413"/>
      <c r="AK239" s="413"/>
      <c r="AL239" s="413"/>
      <c r="AM239" s="413"/>
      <c r="AN239" s="413"/>
      <c r="AO239" s="413"/>
      <c r="AP239" s="413"/>
      <c r="AQ239" s="413"/>
      <c r="AR239" s="413"/>
      <c r="AS239" s="413"/>
      <c r="AT239" s="413"/>
      <c r="AU239" s="413"/>
      <c r="AV239" s="414"/>
    </row>
    <row r="240" spans="1:48" ht="15.75" customHeight="1" thickBot="1">
      <c r="A240" s="551"/>
      <c r="B240" s="553"/>
      <c r="C240" s="283" t="s">
        <v>188</v>
      </c>
      <c r="D240" s="282"/>
      <c r="E240" s="282"/>
      <c r="F240" s="282"/>
      <c r="G240" s="282"/>
      <c r="H240" s="282"/>
      <c r="I240" s="282"/>
      <c r="J240" s="282"/>
      <c r="K240" s="282"/>
      <c r="L240" s="282"/>
      <c r="M240" s="282"/>
      <c r="N240" s="282"/>
      <c r="O240" s="282"/>
      <c r="P240" s="282"/>
      <c r="Q240" s="282"/>
      <c r="R240" s="282"/>
      <c r="S240" s="282"/>
      <c r="T240" s="282"/>
      <c r="U240" s="282"/>
      <c r="V240" s="282"/>
      <c r="W240" s="282"/>
      <c r="X240" s="282"/>
      <c r="Y240" s="282"/>
      <c r="Z240" s="205"/>
      <c r="AA240" s="173"/>
      <c r="AB240" s="173"/>
      <c r="AC240" s="173"/>
      <c r="AD240" s="173"/>
      <c r="AE240" s="173"/>
      <c r="AF240" s="173"/>
      <c r="AG240" s="173"/>
      <c r="AH240" s="173"/>
      <c r="AI240" s="173"/>
      <c r="AJ240" s="173"/>
      <c r="AK240" s="173"/>
      <c r="AL240" s="173"/>
      <c r="AM240" s="173"/>
      <c r="AN240" s="173"/>
      <c r="AO240" s="173"/>
      <c r="AP240" s="173"/>
      <c r="AQ240" s="173"/>
      <c r="AR240" s="173"/>
      <c r="AS240" s="173"/>
      <c r="AT240" s="173"/>
      <c r="AU240" s="173"/>
      <c r="AV240" s="206"/>
    </row>
    <row r="241" spans="1:48" ht="70" customHeight="1">
      <c r="A241" s="550" t="s">
        <v>10</v>
      </c>
      <c r="B241" s="552">
        <f>'1. Samlet budgetoversigt'!E250-(SUM('2. Specifikationer'!D242:AV242))</f>
        <v>0</v>
      </c>
      <c r="C241" s="281" t="s">
        <v>162</v>
      </c>
      <c r="D241" s="411"/>
      <c r="E241" s="411"/>
      <c r="F241" s="411"/>
      <c r="G241" s="411"/>
      <c r="H241" s="411"/>
      <c r="I241" s="411"/>
      <c r="J241" s="411"/>
      <c r="K241" s="411"/>
      <c r="L241" s="411"/>
      <c r="M241" s="411"/>
      <c r="N241" s="411"/>
      <c r="O241" s="411"/>
      <c r="P241" s="411"/>
      <c r="Q241" s="411"/>
      <c r="R241" s="411"/>
      <c r="S241" s="411"/>
      <c r="T241" s="411"/>
      <c r="U241" s="411"/>
      <c r="V241" s="411"/>
      <c r="W241" s="411"/>
      <c r="X241" s="411"/>
      <c r="Y241" s="411"/>
      <c r="Z241" s="412"/>
      <c r="AA241" s="413"/>
      <c r="AB241" s="413"/>
      <c r="AC241" s="413"/>
      <c r="AD241" s="413"/>
      <c r="AE241" s="413"/>
      <c r="AF241" s="413"/>
      <c r="AG241" s="413"/>
      <c r="AH241" s="413"/>
      <c r="AI241" s="413"/>
      <c r="AJ241" s="413"/>
      <c r="AK241" s="413"/>
      <c r="AL241" s="413"/>
      <c r="AM241" s="413"/>
      <c r="AN241" s="413"/>
      <c r="AO241" s="413"/>
      <c r="AP241" s="413"/>
      <c r="AQ241" s="413"/>
      <c r="AR241" s="413"/>
      <c r="AS241" s="413"/>
      <c r="AT241" s="413"/>
      <c r="AU241" s="413"/>
      <c r="AV241" s="414"/>
    </row>
    <row r="242" spans="1:48" ht="15.75" customHeight="1" thickBot="1">
      <c r="A242" s="551"/>
      <c r="B242" s="553"/>
      <c r="C242" s="166" t="s">
        <v>164</v>
      </c>
      <c r="D242" s="284"/>
      <c r="E242" s="284"/>
      <c r="F242" s="284"/>
      <c r="G242" s="284"/>
      <c r="H242" s="284"/>
      <c r="I242" s="284"/>
      <c r="J242" s="284"/>
      <c r="K242" s="284"/>
      <c r="L242" s="284"/>
      <c r="M242" s="284"/>
      <c r="N242" s="284"/>
      <c r="O242" s="284"/>
      <c r="P242" s="284"/>
      <c r="Q242" s="284"/>
      <c r="R242" s="284"/>
      <c r="S242" s="284"/>
      <c r="T242" s="284"/>
      <c r="U242" s="284"/>
      <c r="V242" s="284"/>
      <c r="W242" s="284"/>
      <c r="X242" s="284"/>
      <c r="Y242" s="284"/>
      <c r="Z242" s="205"/>
      <c r="AA242" s="173"/>
      <c r="AB242" s="173"/>
      <c r="AC242" s="173"/>
      <c r="AD242" s="173"/>
      <c r="AE242" s="173"/>
      <c r="AF242" s="173"/>
      <c r="AG242" s="173"/>
      <c r="AH242" s="173"/>
      <c r="AI242" s="173"/>
      <c r="AJ242" s="173"/>
      <c r="AK242" s="173"/>
      <c r="AL242" s="173"/>
      <c r="AM242" s="173"/>
      <c r="AN242" s="173"/>
      <c r="AO242" s="173"/>
      <c r="AP242" s="173"/>
      <c r="AQ242" s="173"/>
      <c r="AR242" s="173"/>
      <c r="AS242" s="173"/>
      <c r="AT242" s="173"/>
      <c r="AU242" s="173"/>
      <c r="AV242" s="206"/>
    </row>
    <row r="243" spans="1:48" ht="70" customHeight="1" thickBot="1">
      <c r="A243" s="548" t="s">
        <v>68</v>
      </c>
      <c r="B243" s="549">
        <f>'1. Samlet budgetoversigt'!E251-(SUM('2. Specifikationer'!D244:AV244))</f>
        <v>0</v>
      </c>
      <c r="C243" s="170" t="s">
        <v>162</v>
      </c>
      <c r="D243" s="199"/>
      <c r="E243" s="199"/>
      <c r="F243" s="199"/>
      <c r="G243" s="199"/>
      <c r="H243" s="199"/>
      <c r="I243" s="199"/>
      <c r="J243" s="199"/>
      <c r="K243" s="199"/>
      <c r="L243" s="199"/>
      <c r="M243" s="199"/>
      <c r="N243" s="199"/>
      <c r="O243" s="199"/>
      <c r="P243" s="199"/>
      <c r="Q243" s="199"/>
      <c r="R243" s="199"/>
      <c r="S243" s="199"/>
      <c r="T243" s="199"/>
      <c r="U243" s="199"/>
      <c r="V243" s="199"/>
      <c r="W243" s="199"/>
      <c r="X243" s="199"/>
      <c r="Y243" s="199"/>
      <c r="Z243" s="205"/>
      <c r="AA243" s="173"/>
      <c r="AB243" s="173"/>
      <c r="AC243" s="173"/>
      <c r="AD243" s="173"/>
      <c r="AE243" s="173"/>
      <c r="AF243" s="173"/>
      <c r="AG243" s="173"/>
      <c r="AH243" s="173"/>
      <c r="AI243" s="173"/>
      <c r="AJ243" s="173"/>
      <c r="AK243" s="173"/>
      <c r="AL243" s="173"/>
      <c r="AM243" s="173"/>
      <c r="AN243" s="173"/>
      <c r="AO243" s="173"/>
      <c r="AP243" s="173"/>
      <c r="AQ243" s="173"/>
      <c r="AR243" s="173"/>
      <c r="AS243" s="173"/>
      <c r="AT243" s="173"/>
      <c r="AU243" s="173"/>
      <c r="AV243" s="206"/>
    </row>
    <row r="244" spans="1:48" ht="15.75" customHeight="1" thickBot="1">
      <c r="A244" s="548"/>
      <c r="B244" s="549"/>
      <c r="C244" s="166" t="s">
        <v>164</v>
      </c>
      <c r="D244" s="197"/>
      <c r="E244" s="196"/>
      <c r="F244" s="196"/>
      <c r="G244" s="196"/>
      <c r="H244" s="196"/>
      <c r="I244" s="196"/>
      <c r="J244" s="196"/>
      <c r="K244" s="196"/>
      <c r="L244" s="196"/>
      <c r="M244" s="196"/>
      <c r="N244" s="196"/>
      <c r="O244" s="196"/>
      <c r="P244" s="196"/>
      <c r="Q244" s="196"/>
      <c r="R244" s="196"/>
      <c r="S244" s="196"/>
      <c r="T244" s="196"/>
      <c r="U244" s="196"/>
      <c r="V244" s="196"/>
      <c r="W244" s="196"/>
      <c r="X244" s="196"/>
      <c r="Y244" s="196"/>
      <c r="Z244" s="207"/>
      <c r="AA244" s="208"/>
      <c r="AB244" s="208"/>
      <c r="AC244" s="208"/>
      <c r="AD244" s="208"/>
      <c r="AE244" s="208"/>
      <c r="AF244" s="208"/>
      <c r="AG244" s="208"/>
      <c r="AH244" s="208"/>
      <c r="AI244" s="208"/>
      <c r="AJ244" s="208"/>
      <c r="AK244" s="208"/>
      <c r="AL244" s="208"/>
      <c r="AM244" s="208"/>
      <c r="AN244" s="208"/>
      <c r="AO244" s="208"/>
      <c r="AP244" s="208"/>
      <c r="AQ244" s="208"/>
      <c r="AR244" s="208"/>
      <c r="AS244" s="208"/>
      <c r="AT244" s="208"/>
      <c r="AU244" s="208"/>
      <c r="AV244" s="209"/>
    </row>
    <row r="245" spans="1:48" ht="14.5" thickBot="1"/>
    <row r="246" spans="1:48" ht="18.5" thickTop="1">
      <c r="A246" s="285" t="s">
        <v>24</v>
      </c>
      <c r="B246" s="286" t="str">
        <f>IF('1. Samlet budgetoversigt'!B262="","",'1. Samlet budgetoversigt'!B262)</f>
        <v/>
      </c>
      <c r="C246" s="285" t="s">
        <v>46</v>
      </c>
      <c r="D246" s="257">
        <f>IF(D253="Ekstern evaluator understøtter projektets effekstyring. Der bidrages med efterkvalificering, vejledning i effektstyring samt outcomemåling (anbefales af sekretariatet)",1,0)</f>
        <v>0</v>
      </c>
      <c r="E246" s="176"/>
    </row>
    <row r="247" spans="1:48">
      <c r="A247" s="176"/>
      <c r="B247" s="176"/>
      <c r="C247" s="176"/>
      <c r="D247" s="176"/>
      <c r="E247" s="176"/>
    </row>
    <row r="248" spans="1:48" ht="14.5" thickBot="1">
      <c r="A248" s="176"/>
      <c r="B248" s="183" t="s">
        <v>200</v>
      </c>
      <c r="C248" s="179" t="s">
        <v>161</v>
      </c>
      <c r="D248" s="183" t="s">
        <v>165</v>
      </c>
      <c r="E248" s="183" t="s">
        <v>166</v>
      </c>
      <c r="F248" s="183" t="s">
        <v>167</v>
      </c>
      <c r="G248" s="183" t="s">
        <v>168</v>
      </c>
      <c r="H248" s="183" t="s">
        <v>169</v>
      </c>
      <c r="I248" s="183" t="s">
        <v>170</v>
      </c>
      <c r="J248" s="183" t="s">
        <v>171</v>
      </c>
      <c r="K248" s="183" t="s">
        <v>172</v>
      </c>
      <c r="L248" s="183" t="s">
        <v>173</v>
      </c>
      <c r="M248" s="183" t="s">
        <v>174</v>
      </c>
      <c r="N248" s="183" t="s">
        <v>175</v>
      </c>
      <c r="O248" s="183" t="s">
        <v>176</v>
      </c>
      <c r="P248" s="183" t="s">
        <v>177</v>
      </c>
      <c r="Q248" s="183" t="s">
        <v>178</v>
      </c>
      <c r="R248" s="183" t="s">
        <v>179</v>
      </c>
      <c r="S248" s="183" t="s">
        <v>180</v>
      </c>
      <c r="T248" s="183" t="s">
        <v>181</v>
      </c>
      <c r="U248" s="183" t="s">
        <v>182</v>
      </c>
      <c r="V248" s="183" t="s">
        <v>183</v>
      </c>
      <c r="W248" s="183" t="s">
        <v>184</v>
      </c>
      <c r="X248" s="183" t="s">
        <v>185</v>
      </c>
      <c r="Y248" s="183" t="s">
        <v>186</v>
      </c>
      <c r="Z248" s="201" t="s">
        <v>199</v>
      </c>
    </row>
    <row r="249" spans="1:48" ht="70" customHeight="1">
      <c r="A249" s="550" t="s">
        <v>67</v>
      </c>
      <c r="B249" s="555" t="str">
        <f>_xlfn.CONCAT('1. Samlet budgetoversigt'!F267-(SUM('2. Specifikationer'!D251:AV251))," timer")</f>
        <v>0 timer</v>
      </c>
      <c r="C249" s="181" t="s">
        <v>162</v>
      </c>
      <c r="D249" s="199"/>
      <c r="E249" s="199"/>
      <c r="F249" s="199"/>
      <c r="G249" s="199"/>
      <c r="H249" s="199"/>
      <c r="I249" s="199"/>
      <c r="J249" s="199"/>
      <c r="K249" s="199"/>
      <c r="L249" s="199"/>
      <c r="M249" s="199"/>
      <c r="N249" s="199"/>
      <c r="O249" s="199"/>
      <c r="P249" s="199"/>
      <c r="Q249" s="199"/>
      <c r="R249" s="199"/>
      <c r="S249" s="199"/>
      <c r="T249" s="199"/>
      <c r="U249" s="199"/>
      <c r="V249" s="199"/>
      <c r="W249" s="199"/>
      <c r="X249" s="199"/>
      <c r="Y249" s="199"/>
      <c r="Z249" s="202"/>
      <c r="AA249" s="203"/>
      <c r="AB249" s="203"/>
      <c r="AC249" s="203"/>
      <c r="AD249" s="203"/>
      <c r="AE249" s="203"/>
      <c r="AF249" s="203"/>
      <c r="AG249" s="203"/>
      <c r="AH249" s="203"/>
      <c r="AI249" s="203"/>
      <c r="AJ249" s="203"/>
      <c r="AK249" s="203"/>
      <c r="AL249" s="203"/>
      <c r="AM249" s="203"/>
      <c r="AN249" s="203"/>
      <c r="AO249" s="203"/>
      <c r="AP249" s="203"/>
      <c r="AQ249" s="203"/>
      <c r="AR249" s="203"/>
      <c r="AS249" s="203"/>
      <c r="AT249" s="203"/>
      <c r="AU249" s="203"/>
      <c r="AV249" s="204"/>
    </row>
    <row r="250" spans="1:48" ht="15.75" customHeight="1">
      <c r="A250" s="554"/>
      <c r="B250" s="556"/>
      <c r="C250" s="165" t="s">
        <v>163</v>
      </c>
      <c r="D250" s="171"/>
      <c r="E250" s="171"/>
      <c r="F250" s="171"/>
      <c r="G250" s="171"/>
      <c r="H250" s="171"/>
      <c r="I250" s="171"/>
      <c r="J250" s="171"/>
      <c r="K250" s="171"/>
      <c r="L250" s="171"/>
      <c r="M250" s="171"/>
      <c r="N250" s="171"/>
      <c r="O250" s="171"/>
      <c r="P250" s="171"/>
      <c r="Q250" s="171"/>
      <c r="R250" s="171"/>
      <c r="S250" s="171"/>
      <c r="T250" s="171"/>
      <c r="U250" s="171"/>
      <c r="V250" s="171"/>
      <c r="W250" s="171"/>
      <c r="X250" s="171"/>
      <c r="Y250" s="171"/>
      <c r="Z250" s="205"/>
      <c r="AA250" s="173"/>
      <c r="AB250" s="173"/>
      <c r="AC250" s="173"/>
      <c r="AD250" s="173"/>
      <c r="AE250" s="173"/>
      <c r="AF250" s="173"/>
      <c r="AG250" s="173"/>
      <c r="AH250" s="173"/>
      <c r="AI250" s="173"/>
      <c r="AJ250" s="173"/>
      <c r="AK250" s="173"/>
      <c r="AL250" s="173"/>
      <c r="AM250" s="173"/>
      <c r="AN250" s="173"/>
      <c r="AO250" s="173"/>
      <c r="AP250" s="173"/>
      <c r="AQ250" s="173"/>
      <c r="AR250" s="173"/>
      <c r="AS250" s="173"/>
      <c r="AT250" s="173"/>
      <c r="AU250" s="173"/>
      <c r="AV250" s="206"/>
    </row>
    <row r="251" spans="1:48" ht="15.75" customHeight="1" thickBot="1">
      <c r="A251" s="554"/>
      <c r="B251" s="557"/>
      <c r="C251" s="165" t="s">
        <v>9</v>
      </c>
      <c r="D251" s="171"/>
      <c r="E251" s="171"/>
      <c r="F251" s="171"/>
      <c r="G251" s="171"/>
      <c r="H251" s="171"/>
      <c r="I251" s="171"/>
      <c r="J251" s="171"/>
      <c r="K251" s="171"/>
      <c r="L251" s="171"/>
      <c r="M251" s="171"/>
      <c r="N251" s="171"/>
      <c r="O251" s="171"/>
      <c r="P251" s="171"/>
      <c r="Q251" s="171"/>
      <c r="R251" s="171"/>
      <c r="S251" s="171"/>
      <c r="T251" s="171"/>
      <c r="U251" s="171"/>
      <c r="V251" s="171"/>
      <c r="W251" s="171"/>
      <c r="X251" s="171"/>
      <c r="Y251" s="171"/>
      <c r="Z251" s="205"/>
      <c r="AA251" s="173"/>
      <c r="AB251" s="173"/>
      <c r="AC251" s="173"/>
      <c r="AD251" s="173"/>
      <c r="AE251" s="173"/>
      <c r="AF251" s="173"/>
      <c r="AG251" s="173"/>
      <c r="AH251" s="173"/>
      <c r="AI251" s="173"/>
      <c r="AJ251" s="173"/>
      <c r="AK251" s="173"/>
      <c r="AL251" s="173"/>
      <c r="AM251" s="173"/>
      <c r="AN251" s="173"/>
      <c r="AO251" s="173"/>
      <c r="AP251" s="173"/>
      <c r="AQ251" s="173"/>
      <c r="AR251" s="173"/>
      <c r="AS251" s="173"/>
      <c r="AT251" s="173"/>
      <c r="AU251" s="173"/>
      <c r="AV251" s="206"/>
    </row>
    <row r="252" spans="1:48" ht="15.75" customHeight="1" thickBot="1">
      <c r="A252" s="551"/>
      <c r="B252" s="214">
        <f>'1. Samlet budgetoversigt'!E267-(SUM('2. Specifikationer'!D252:AV252))</f>
        <v>0</v>
      </c>
      <c r="C252" s="166" t="s">
        <v>164</v>
      </c>
      <c r="D252" s="195" t="str">
        <f>IF(D250*D251=0,"",(D250*D251))</f>
        <v/>
      </c>
      <c r="E252" s="195" t="str">
        <f t="shared" ref="E252:AV252" si="22">IF(E250*E251=0,"",(E250*E251))</f>
        <v/>
      </c>
      <c r="F252" s="195" t="str">
        <f t="shared" si="22"/>
        <v/>
      </c>
      <c r="G252" s="195" t="str">
        <f t="shared" si="22"/>
        <v/>
      </c>
      <c r="H252" s="195" t="str">
        <f t="shared" si="22"/>
        <v/>
      </c>
      <c r="I252" s="195" t="str">
        <f t="shared" si="22"/>
        <v/>
      </c>
      <c r="J252" s="195" t="str">
        <f t="shared" si="22"/>
        <v/>
      </c>
      <c r="K252" s="195" t="str">
        <f t="shared" si="22"/>
        <v/>
      </c>
      <c r="L252" s="195" t="str">
        <f t="shared" si="22"/>
        <v/>
      </c>
      <c r="M252" s="195" t="str">
        <f t="shared" si="22"/>
        <v/>
      </c>
      <c r="N252" s="195" t="str">
        <f t="shared" si="22"/>
        <v/>
      </c>
      <c r="O252" s="195" t="str">
        <f t="shared" si="22"/>
        <v/>
      </c>
      <c r="P252" s="195" t="str">
        <f t="shared" si="22"/>
        <v/>
      </c>
      <c r="Q252" s="195" t="str">
        <f t="shared" si="22"/>
        <v/>
      </c>
      <c r="R252" s="195" t="str">
        <f t="shared" si="22"/>
        <v/>
      </c>
      <c r="S252" s="195" t="str">
        <f t="shared" si="22"/>
        <v/>
      </c>
      <c r="T252" s="195" t="str">
        <f t="shared" si="22"/>
        <v/>
      </c>
      <c r="U252" s="195" t="str">
        <f t="shared" si="22"/>
        <v/>
      </c>
      <c r="V252" s="195" t="str">
        <f t="shared" si="22"/>
        <v/>
      </c>
      <c r="W252" s="195" t="str">
        <f t="shared" si="22"/>
        <v/>
      </c>
      <c r="X252" s="195" t="str">
        <f t="shared" si="22"/>
        <v/>
      </c>
      <c r="Y252" s="195" t="str">
        <f t="shared" si="22"/>
        <v/>
      </c>
      <c r="Z252" s="210" t="str">
        <f t="shared" si="22"/>
        <v/>
      </c>
      <c r="AA252" s="211" t="str">
        <f t="shared" si="22"/>
        <v/>
      </c>
      <c r="AB252" s="211" t="str">
        <f t="shared" si="22"/>
        <v/>
      </c>
      <c r="AC252" s="211" t="str">
        <f t="shared" si="22"/>
        <v/>
      </c>
      <c r="AD252" s="211" t="str">
        <f t="shared" si="22"/>
        <v/>
      </c>
      <c r="AE252" s="211" t="str">
        <f t="shared" si="22"/>
        <v/>
      </c>
      <c r="AF252" s="211" t="str">
        <f t="shared" si="22"/>
        <v/>
      </c>
      <c r="AG252" s="211" t="str">
        <f t="shared" si="22"/>
        <v/>
      </c>
      <c r="AH252" s="211" t="str">
        <f t="shared" si="22"/>
        <v/>
      </c>
      <c r="AI252" s="211" t="str">
        <f t="shared" si="22"/>
        <v/>
      </c>
      <c r="AJ252" s="211" t="str">
        <f t="shared" si="22"/>
        <v/>
      </c>
      <c r="AK252" s="211" t="str">
        <f t="shared" si="22"/>
        <v/>
      </c>
      <c r="AL252" s="211" t="str">
        <f t="shared" si="22"/>
        <v/>
      </c>
      <c r="AM252" s="211" t="str">
        <f t="shared" si="22"/>
        <v/>
      </c>
      <c r="AN252" s="211" t="str">
        <f t="shared" si="22"/>
        <v/>
      </c>
      <c r="AO252" s="211" t="str">
        <f t="shared" si="22"/>
        <v/>
      </c>
      <c r="AP252" s="211" t="str">
        <f t="shared" si="22"/>
        <v/>
      </c>
      <c r="AQ252" s="211" t="str">
        <f t="shared" si="22"/>
        <v/>
      </c>
      <c r="AR252" s="211" t="str">
        <f t="shared" si="22"/>
        <v/>
      </c>
      <c r="AS252" s="211" t="str">
        <f t="shared" si="22"/>
        <v/>
      </c>
      <c r="AT252" s="211" t="str">
        <f t="shared" si="22"/>
        <v/>
      </c>
      <c r="AU252" s="211" t="str">
        <f t="shared" si="22"/>
        <v/>
      </c>
      <c r="AV252" s="212" t="str">
        <f t="shared" si="22"/>
        <v/>
      </c>
    </row>
    <row r="253" spans="1:48" ht="70" customHeight="1">
      <c r="A253" s="554" t="s">
        <v>3</v>
      </c>
      <c r="B253" s="552">
        <f>'1. Samlet budgetoversigt'!E268-(SUM('2. Specifikationer'!D256:AV256))</f>
        <v>0</v>
      </c>
      <c r="C253" s="170" t="s">
        <v>162</v>
      </c>
      <c r="D253" s="410"/>
      <c r="E253" s="200"/>
      <c r="F253" s="200"/>
      <c r="G253" s="200"/>
      <c r="H253" s="200"/>
      <c r="I253" s="200"/>
      <c r="J253" s="200"/>
      <c r="K253" s="200"/>
      <c r="L253" s="200"/>
      <c r="M253" s="200"/>
      <c r="N253" s="200"/>
      <c r="O253" s="200"/>
      <c r="P253" s="200"/>
      <c r="Q253" s="200"/>
      <c r="R253" s="200"/>
      <c r="S253" s="200"/>
      <c r="T253" s="200"/>
      <c r="U253" s="200"/>
      <c r="V253" s="200"/>
      <c r="W253" s="200"/>
      <c r="X253" s="200"/>
      <c r="Y253" s="200"/>
      <c r="Z253" s="205"/>
      <c r="AA253" s="173"/>
      <c r="AB253" s="173"/>
      <c r="AC253" s="173"/>
      <c r="AD253" s="173"/>
      <c r="AE253" s="173"/>
      <c r="AF253" s="173"/>
      <c r="AG253" s="173"/>
      <c r="AH253" s="173"/>
      <c r="AI253" s="173"/>
      <c r="AJ253" s="173"/>
      <c r="AK253" s="173"/>
      <c r="AL253" s="173"/>
      <c r="AM253" s="173"/>
      <c r="AN253" s="173"/>
      <c r="AO253" s="173"/>
      <c r="AP253" s="173"/>
      <c r="AQ253" s="173"/>
      <c r="AR253" s="173"/>
      <c r="AS253" s="173"/>
      <c r="AT253" s="173"/>
      <c r="AU253" s="173"/>
      <c r="AV253" s="206"/>
    </row>
    <row r="254" spans="1:48" ht="15.75" customHeight="1">
      <c r="A254" s="554"/>
      <c r="B254" s="558"/>
      <c r="C254" s="165" t="s">
        <v>163</v>
      </c>
      <c r="D254" s="171"/>
      <c r="E254" s="171"/>
      <c r="F254" s="171"/>
      <c r="G254" s="171"/>
      <c r="H254" s="171"/>
      <c r="I254" s="171"/>
      <c r="J254" s="171"/>
      <c r="K254" s="171"/>
      <c r="L254" s="171"/>
      <c r="M254" s="171"/>
      <c r="N254" s="171"/>
      <c r="O254" s="171"/>
      <c r="P254" s="171"/>
      <c r="Q254" s="171"/>
      <c r="R254" s="171"/>
      <c r="S254" s="171"/>
      <c r="T254" s="171"/>
      <c r="U254" s="171"/>
      <c r="V254" s="171"/>
      <c r="W254" s="171"/>
      <c r="X254" s="171"/>
      <c r="Y254" s="171"/>
      <c r="Z254" s="205"/>
      <c r="AA254" s="173"/>
      <c r="AB254" s="173"/>
      <c r="AC254" s="173"/>
      <c r="AD254" s="173"/>
      <c r="AE254" s="173"/>
      <c r="AF254" s="173"/>
      <c r="AG254" s="173"/>
      <c r="AH254" s="173"/>
      <c r="AI254" s="173"/>
      <c r="AJ254" s="173"/>
      <c r="AK254" s="173"/>
      <c r="AL254" s="173"/>
      <c r="AM254" s="173"/>
      <c r="AN254" s="173"/>
      <c r="AO254" s="173"/>
      <c r="AP254" s="173"/>
      <c r="AQ254" s="173"/>
      <c r="AR254" s="173"/>
      <c r="AS254" s="173"/>
      <c r="AT254" s="173"/>
      <c r="AU254" s="173"/>
      <c r="AV254" s="206"/>
    </row>
    <row r="255" spans="1:48" ht="15.75" customHeight="1">
      <c r="A255" s="554"/>
      <c r="B255" s="558"/>
      <c r="C255" s="165" t="s">
        <v>9</v>
      </c>
      <c r="D255" s="171"/>
      <c r="E255" s="171"/>
      <c r="F255" s="171"/>
      <c r="G255" s="171"/>
      <c r="H255" s="171"/>
      <c r="I255" s="171"/>
      <c r="J255" s="171"/>
      <c r="K255" s="171"/>
      <c r="L255" s="171"/>
      <c r="M255" s="171"/>
      <c r="N255" s="171"/>
      <c r="O255" s="171"/>
      <c r="P255" s="171"/>
      <c r="Q255" s="171"/>
      <c r="R255" s="171"/>
      <c r="S255" s="171"/>
      <c r="T255" s="171"/>
      <c r="U255" s="171"/>
      <c r="V255" s="171"/>
      <c r="W255" s="171"/>
      <c r="X255" s="171"/>
      <c r="Y255" s="171"/>
      <c r="Z255" s="205"/>
      <c r="AA255" s="173"/>
      <c r="AB255" s="173"/>
      <c r="AC255" s="173"/>
      <c r="AD255" s="173"/>
      <c r="AE255" s="173"/>
      <c r="AF255" s="173"/>
      <c r="AG255" s="173"/>
      <c r="AH255" s="173"/>
      <c r="AI255" s="173"/>
      <c r="AJ255" s="173"/>
      <c r="AK255" s="173"/>
      <c r="AL255" s="173"/>
      <c r="AM255" s="173"/>
      <c r="AN255" s="173"/>
      <c r="AO255" s="173"/>
      <c r="AP255" s="173"/>
      <c r="AQ255" s="173"/>
      <c r="AR255" s="173"/>
      <c r="AS255" s="173"/>
      <c r="AT255" s="173"/>
      <c r="AU255" s="173"/>
      <c r="AV255" s="206"/>
    </row>
    <row r="256" spans="1:48" ht="15.75" customHeight="1" thickBot="1">
      <c r="A256" s="554"/>
      <c r="B256" s="553"/>
      <c r="C256" s="168" t="s">
        <v>164</v>
      </c>
      <c r="D256" s="194" t="str">
        <f>IF('1. Samlet budgetoversigt'!F264="Ja (anbefales)",58000,IF(D254*D255=0,"",(D254*D255)))</f>
        <v/>
      </c>
      <c r="E256" s="194" t="str">
        <f t="shared" ref="E256:AV256" si="23">IF(E254*E255=0,"",(E254*E255))</f>
        <v/>
      </c>
      <c r="F256" s="194" t="str">
        <f t="shared" si="23"/>
        <v/>
      </c>
      <c r="G256" s="194" t="str">
        <f t="shared" si="23"/>
        <v/>
      </c>
      <c r="H256" s="194" t="str">
        <f t="shared" si="23"/>
        <v/>
      </c>
      <c r="I256" s="194" t="str">
        <f t="shared" si="23"/>
        <v/>
      </c>
      <c r="J256" s="194" t="str">
        <f t="shared" si="23"/>
        <v/>
      </c>
      <c r="K256" s="194" t="str">
        <f t="shared" si="23"/>
        <v/>
      </c>
      <c r="L256" s="194" t="str">
        <f t="shared" si="23"/>
        <v/>
      </c>
      <c r="M256" s="194" t="str">
        <f t="shared" si="23"/>
        <v/>
      </c>
      <c r="N256" s="194" t="str">
        <f t="shared" si="23"/>
        <v/>
      </c>
      <c r="O256" s="194" t="str">
        <f t="shared" si="23"/>
        <v/>
      </c>
      <c r="P256" s="194" t="str">
        <f t="shared" si="23"/>
        <v/>
      </c>
      <c r="Q256" s="194" t="str">
        <f t="shared" si="23"/>
        <v/>
      </c>
      <c r="R256" s="194" t="str">
        <f t="shared" si="23"/>
        <v/>
      </c>
      <c r="S256" s="194" t="str">
        <f t="shared" si="23"/>
        <v/>
      </c>
      <c r="T256" s="194" t="str">
        <f t="shared" si="23"/>
        <v/>
      </c>
      <c r="U256" s="194" t="str">
        <f t="shared" si="23"/>
        <v/>
      </c>
      <c r="V256" s="194" t="str">
        <f t="shared" si="23"/>
        <v/>
      </c>
      <c r="W256" s="194" t="str">
        <f t="shared" si="23"/>
        <v/>
      </c>
      <c r="X256" s="194" t="str">
        <f t="shared" si="23"/>
        <v/>
      </c>
      <c r="Y256" s="194" t="str">
        <f t="shared" si="23"/>
        <v/>
      </c>
      <c r="Z256" s="210" t="str">
        <f t="shared" si="23"/>
        <v/>
      </c>
      <c r="AA256" s="211" t="str">
        <f t="shared" si="23"/>
        <v/>
      </c>
      <c r="AB256" s="211" t="str">
        <f t="shared" si="23"/>
        <v/>
      </c>
      <c r="AC256" s="211" t="str">
        <f t="shared" si="23"/>
        <v/>
      </c>
      <c r="AD256" s="211" t="str">
        <f t="shared" si="23"/>
        <v/>
      </c>
      <c r="AE256" s="211" t="str">
        <f t="shared" si="23"/>
        <v/>
      </c>
      <c r="AF256" s="211" t="str">
        <f t="shared" si="23"/>
        <v/>
      </c>
      <c r="AG256" s="211" t="str">
        <f t="shared" si="23"/>
        <v/>
      </c>
      <c r="AH256" s="211" t="str">
        <f t="shared" si="23"/>
        <v/>
      </c>
      <c r="AI256" s="211" t="str">
        <f t="shared" si="23"/>
        <v/>
      </c>
      <c r="AJ256" s="211" t="str">
        <f t="shared" si="23"/>
        <v/>
      </c>
      <c r="AK256" s="211" t="str">
        <f t="shared" si="23"/>
        <v/>
      </c>
      <c r="AL256" s="211" t="str">
        <f t="shared" si="23"/>
        <v/>
      </c>
      <c r="AM256" s="211" t="str">
        <f t="shared" si="23"/>
        <v/>
      </c>
      <c r="AN256" s="211" t="str">
        <f t="shared" si="23"/>
        <v/>
      </c>
      <c r="AO256" s="211" t="str">
        <f t="shared" si="23"/>
        <v/>
      </c>
      <c r="AP256" s="211" t="str">
        <f t="shared" si="23"/>
        <v/>
      </c>
      <c r="AQ256" s="211" t="str">
        <f t="shared" si="23"/>
        <v/>
      </c>
      <c r="AR256" s="211" t="str">
        <f t="shared" si="23"/>
        <v/>
      </c>
      <c r="AS256" s="211" t="str">
        <f t="shared" si="23"/>
        <v/>
      </c>
      <c r="AT256" s="211" t="str">
        <f t="shared" si="23"/>
        <v/>
      </c>
      <c r="AU256" s="211" t="str">
        <f t="shared" si="23"/>
        <v/>
      </c>
      <c r="AV256" s="212" t="str">
        <f t="shared" si="23"/>
        <v/>
      </c>
    </row>
    <row r="257" spans="1:48" ht="70" customHeight="1" thickBot="1">
      <c r="A257" s="548" t="s">
        <v>69</v>
      </c>
      <c r="B257" s="549">
        <f>'1. Samlet budgetoversigt'!E269-(SUM('2. Specifikationer'!D258:AV258))</f>
        <v>0</v>
      </c>
      <c r="C257" s="167" t="s">
        <v>162</v>
      </c>
      <c r="D257" s="199"/>
      <c r="E257" s="199"/>
      <c r="F257" s="199"/>
      <c r="G257" s="199"/>
      <c r="H257" s="199"/>
      <c r="I257" s="199"/>
      <c r="J257" s="199"/>
      <c r="K257" s="199"/>
      <c r="L257" s="199"/>
      <c r="M257" s="199"/>
      <c r="N257" s="199"/>
      <c r="O257" s="199"/>
      <c r="P257" s="199"/>
      <c r="Q257" s="199"/>
      <c r="R257" s="199"/>
      <c r="S257" s="199"/>
      <c r="T257" s="199"/>
      <c r="U257" s="199"/>
      <c r="V257" s="199"/>
      <c r="W257" s="199"/>
      <c r="X257" s="199"/>
      <c r="Y257" s="199"/>
      <c r="Z257" s="205"/>
      <c r="AA257" s="173"/>
      <c r="AB257" s="173"/>
      <c r="AC257" s="173"/>
      <c r="AD257" s="173"/>
      <c r="AE257" s="173"/>
      <c r="AF257" s="173"/>
      <c r="AG257" s="173"/>
      <c r="AH257" s="173"/>
      <c r="AI257" s="173"/>
      <c r="AJ257" s="173"/>
      <c r="AK257" s="173"/>
      <c r="AL257" s="173"/>
      <c r="AM257" s="173"/>
      <c r="AN257" s="173"/>
      <c r="AO257" s="173"/>
      <c r="AP257" s="173"/>
      <c r="AQ257" s="173"/>
      <c r="AR257" s="173"/>
      <c r="AS257" s="173"/>
      <c r="AT257" s="173"/>
      <c r="AU257" s="173"/>
      <c r="AV257" s="206"/>
    </row>
    <row r="258" spans="1:48" ht="15.75" customHeight="1" thickBot="1">
      <c r="A258" s="548"/>
      <c r="B258" s="549"/>
      <c r="C258" s="166" t="s">
        <v>164</v>
      </c>
      <c r="D258" s="196"/>
      <c r="E258" s="196"/>
      <c r="F258" s="196"/>
      <c r="G258" s="196"/>
      <c r="H258" s="196"/>
      <c r="I258" s="196"/>
      <c r="J258" s="196"/>
      <c r="K258" s="196"/>
      <c r="L258" s="196"/>
      <c r="M258" s="196"/>
      <c r="N258" s="196"/>
      <c r="O258" s="196"/>
      <c r="P258" s="196"/>
      <c r="Q258" s="196"/>
      <c r="R258" s="196"/>
      <c r="S258" s="196"/>
      <c r="T258" s="196"/>
      <c r="U258" s="196"/>
      <c r="V258" s="196"/>
      <c r="W258" s="196"/>
      <c r="X258" s="196"/>
      <c r="Y258" s="196"/>
      <c r="Z258" s="205"/>
      <c r="AA258" s="173"/>
      <c r="AB258" s="173"/>
      <c r="AC258" s="173"/>
      <c r="AD258" s="173"/>
      <c r="AE258" s="173"/>
      <c r="AF258" s="173"/>
      <c r="AG258" s="173"/>
      <c r="AH258" s="173"/>
      <c r="AI258" s="173"/>
      <c r="AJ258" s="173"/>
      <c r="AK258" s="173"/>
      <c r="AL258" s="173"/>
      <c r="AM258" s="173"/>
      <c r="AN258" s="173"/>
      <c r="AO258" s="173"/>
      <c r="AP258" s="173"/>
      <c r="AQ258" s="173"/>
      <c r="AR258" s="173"/>
      <c r="AS258" s="173"/>
      <c r="AT258" s="173"/>
      <c r="AU258" s="173"/>
      <c r="AV258" s="206"/>
    </row>
    <row r="259" spans="1:48" ht="70" customHeight="1" thickBot="1">
      <c r="A259" s="548" t="s">
        <v>34</v>
      </c>
      <c r="B259" s="549">
        <f>'1. Samlet budgetoversigt'!E270-(SUM('2. Specifikationer'!D260:AV260))</f>
        <v>0</v>
      </c>
      <c r="C259" s="167" t="s">
        <v>162</v>
      </c>
      <c r="D259" s="199"/>
      <c r="E259" s="199"/>
      <c r="F259" s="199"/>
      <c r="G259" s="199"/>
      <c r="H259" s="199"/>
      <c r="I259" s="199"/>
      <c r="J259" s="199"/>
      <c r="K259" s="199"/>
      <c r="L259" s="199"/>
      <c r="M259" s="199"/>
      <c r="N259" s="199"/>
      <c r="O259" s="199"/>
      <c r="P259" s="199"/>
      <c r="Q259" s="199"/>
      <c r="R259" s="199"/>
      <c r="S259" s="199"/>
      <c r="T259" s="199"/>
      <c r="U259" s="199"/>
      <c r="V259" s="199"/>
      <c r="W259" s="199"/>
      <c r="X259" s="199"/>
      <c r="Y259" s="199"/>
      <c r="Z259" s="205"/>
      <c r="AA259" s="173"/>
      <c r="AB259" s="173"/>
      <c r="AC259" s="173"/>
      <c r="AD259" s="173"/>
      <c r="AE259" s="173"/>
      <c r="AF259" s="173"/>
      <c r="AG259" s="173"/>
      <c r="AH259" s="173"/>
      <c r="AI259" s="173"/>
      <c r="AJ259" s="173"/>
      <c r="AK259" s="173"/>
      <c r="AL259" s="173"/>
      <c r="AM259" s="173"/>
      <c r="AN259" s="173"/>
      <c r="AO259" s="173"/>
      <c r="AP259" s="173"/>
      <c r="AQ259" s="173"/>
      <c r="AR259" s="173"/>
      <c r="AS259" s="173"/>
      <c r="AT259" s="173"/>
      <c r="AU259" s="173"/>
      <c r="AV259" s="206"/>
    </row>
    <row r="260" spans="1:48" ht="15.75" customHeight="1" thickBot="1">
      <c r="A260" s="548"/>
      <c r="B260" s="549"/>
      <c r="C260" s="168" t="s">
        <v>164</v>
      </c>
      <c r="D260" s="196"/>
      <c r="E260" s="196"/>
      <c r="F260" s="196"/>
      <c r="G260" s="196"/>
      <c r="H260" s="196"/>
      <c r="I260" s="196"/>
      <c r="J260" s="196"/>
      <c r="K260" s="196"/>
      <c r="L260" s="196"/>
      <c r="M260" s="196"/>
      <c r="N260" s="196"/>
      <c r="O260" s="196"/>
      <c r="P260" s="196"/>
      <c r="Q260" s="196"/>
      <c r="R260" s="196"/>
      <c r="S260" s="196"/>
      <c r="T260" s="196"/>
      <c r="U260" s="196"/>
      <c r="V260" s="196"/>
      <c r="W260" s="196"/>
      <c r="X260" s="196"/>
      <c r="Y260" s="196"/>
      <c r="Z260" s="205"/>
      <c r="AA260" s="173"/>
      <c r="AB260" s="173"/>
      <c r="AC260" s="173"/>
      <c r="AD260" s="173"/>
      <c r="AE260" s="173"/>
      <c r="AF260" s="173"/>
      <c r="AG260" s="173"/>
      <c r="AH260" s="173"/>
      <c r="AI260" s="173"/>
      <c r="AJ260" s="173"/>
      <c r="AK260" s="173"/>
      <c r="AL260" s="173"/>
      <c r="AM260" s="173"/>
      <c r="AN260" s="173"/>
      <c r="AO260" s="173"/>
      <c r="AP260" s="173"/>
      <c r="AQ260" s="173"/>
      <c r="AR260" s="173"/>
      <c r="AS260" s="173"/>
      <c r="AT260" s="173"/>
      <c r="AU260" s="173"/>
      <c r="AV260" s="206"/>
    </row>
    <row r="261" spans="1:48" ht="50.15" customHeight="1">
      <c r="A261" s="550" t="s">
        <v>188</v>
      </c>
      <c r="B261" s="552">
        <f>'1. Samlet budgetoversigt'!E271-(SUM('2. Specifikationer'!D262:AV262))</f>
        <v>0</v>
      </c>
      <c r="C261" s="167" t="s">
        <v>238</v>
      </c>
      <c r="D261" s="411"/>
      <c r="E261" s="411"/>
      <c r="F261" s="411"/>
      <c r="G261" s="411"/>
      <c r="H261" s="411"/>
      <c r="I261" s="411"/>
      <c r="J261" s="411"/>
      <c r="K261" s="411"/>
      <c r="L261" s="411"/>
      <c r="M261" s="411"/>
      <c r="N261" s="411"/>
      <c r="O261" s="411"/>
      <c r="P261" s="411"/>
      <c r="Q261" s="411"/>
      <c r="R261" s="411"/>
      <c r="S261" s="411"/>
      <c r="T261" s="411"/>
      <c r="U261" s="411"/>
      <c r="V261" s="411"/>
      <c r="W261" s="411"/>
      <c r="X261" s="411"/>
      <c r="Y261" s="411"/>
      <c r="Z261" s="412"/>
      <c r="AA261" s="413"/>
      <c r="AB261" s="413"/>
      <c r="AC261" s="413"/>
      <c r="AD261" s="413"/>
      <c r="AE261" s="413"/>
      <c r="AF261" s="413"/>
      <c r="AG261" s="413"/>
      <c r="AH261" s="413"/>
      <c r="AI261" s="413"/>
      <c r="AJ261" s="413"/>
      <c r="AK261" s="413"/>
      <c r="AL261" s="413"/>
      <c r="AM261" s="413"/>
      <c r="AN261" s="413"/>
      <c r="AO261" s="413"/>
      <c r="AP261" s="413"/>
      <c r="AQ261" s="413"/>
      <c r="AR261" s="413"/>
      <c r="AS261" s="413"/>
      <c r="AT261" s="413"/>
      <c r="AU261" s="413"/>
      <c r="AV261" s="414"/>
    </row>
    <row r="262" spans="1:48" ht="15.75" customHeight="1" thickBot="1">
      <c r="A262" s="551"/>
      <c r="B262" s="553"/>
      <c r="C262" s="283" t="s">
        <v>188</v>
      </c>
      <c r="D262" s="282"/>
      <c r="E262" s="282"/>
      <c r="F262" s="282"/>
      <c r="G262" s="282"/>
      <c r="H262" s="282"/>
      <c r="I262" s="282"/>
      <c r="J262" s="282"/>
      <c r="K262" s="282"/>
      <c r="L262" s="282"/>
      <c r="M262" s="282"/>
      <c r="N262" s="282"/>
      <c r="O262" s="282"/>
      <c r="P262" s="282"/>
      <c r="Q262" s="282"/>
      <c r="R262" s="282"/>
      <c r="S262" s="282"/>
      <c r="T262" s="282"/>
      <c r="U262" s="282"/>
      <c r="V262" s="282"/>
      <c r="W262" s="282"/>
      <c r="X262" s="282"/>
      <c r="Y262" s="282"/>
      <c r="Z262" s="205"/>
      <c r="AA262" s="173"/>
      <c r="AB262" s="173"/>
      <c r="AC262" s="173"/>
      <c r="AD262" s="173"/>
      <c r="AE262" s="173"/>
      <c r="AF262" s="173"/>
      <c r="AG262" s="173"/>
      <c r="AH262" s="173"/>
      <c r="AI262" s="173"/>
      <c r="AJ262" s="173"/>
      <c r="AK262" s="173"/>
      <c r="AL262" s="173"/>
      <c r="AM262" s="173"/>
      <c r="AN262" s="173"/>
      <c r="AO262" s="173"/>
      <c r="AP262" s="173"/>
      <c r="AQ262" s="173"/>
      <c r="AR262" s="173"/>
      <c r="AS262" s="173"/>
      <c r="AT262" s="173"/>
      <c r="AU262" s="173"/>
      <c r="AV262" s="206"/>
    </row>
    <row r="263" spans="1:48" ht="70" customHeight="1">
      <c r="A263" s="550" t="s">
        <v>10</v>
      </c>
      <c r="B263" s="552">
        <f>'1. Samlet budgetoversigt'!E272-(SUM('2. Specifikationer'!D264:AV264))</f>
        <v>0</v>
      </c>
      <c r="C263" s="281" t="s">
        <v>162</v>
      </c>
      <c r="D263" s="411"/>
      <c r="E263" s="411"/>
      <c r="F263" s="411"/>
      <c r="G263" s="411"/>
      <c r="H263" s="411"/>
      <c r="I263" s="411"/>
      <c r="J263" s="411"/>
      <c r="K263" s="411"/>
      <c r="L263" s="411"/>
      <c r="M263" s="411"/>
      <c r="N263" s="411"/>
      <c r="O263" s="411"/>
      <c r="P263" s="411"/>
      <c r="Q263" s="411"/>
      <c r="R263" s="411"/>
      <c r="S263" s="411"/>
      <c r="T263" s="411"/>
      <c r="U263" s="411"/>
      <c r="V263" s="411"/>
      <c r="W263" s="411"/>
      <c r="X263" s="411"/>
      <c r="Y263" s="411"/>
      <c r="Z263" s="412"/>
      <c r="AA263" s="413"/>
      <c r="AB263" s="413"/>
      <c r="AC263" s="413"/>
      <c r="AD263" s="413"/>
      <c r="AE263" s="413"/>
      <c r="AF263" s="413"/>
      <c r="AG263" s="413"/>
      <c r="AH263" s="413"/>
      <c r="AI263" s="413"/>
      <c r="AJ263" s="413"/>
      <c r="AK263" s="413"/>
      <c r="AL263" s="413"/>
      <c r="AM263" s="413"/>
      <c r="AN263" s="413"/>
      <c r="AO263" s="413"/>
      <c r="AP263" s="413"/>
      <c r="AQ263" s="413"/>
      <c r="AR263" s="413"/>
      <c r="AS263" s="413"/>
      <c r="AT263" s="413"/>
      <c r="AU263" s="413"/>
      <c r="AV263" s="414"/>
    </row>
    <row r="264" spans="1:48" ht="15.75" customHeight="1" thickBot="1">
      <c r="A264" s="551"/>
      <c r="B264" s="553"/>
      <c r="C264" s="166" t="s">
        <v>164</v>
      </c>
      <c r="D264" s="284"/>
      <c r="E264" s="284"/>
      <c r="F264" s="284"/>
      <c r="G264" s="284"/>
      <c r="H264" s="284"/>
      <c r="I264" s="284"/>
      <c r="J264" s="284"/>
      <c r="K264" s="284"/>
      <c r="L264" s="284"/>
      <c r="M264" s="284"/>
      <c r="N264" s="284"/>
      <c r="O264" s="284"/>
      <c r="P264" s="284"/>
      <c r="Q264" s="284"/>
      <c r="R264" s="284"/>
      <c r="S264" s="284"/>
      <c r="T264" s="284"/>
      <c r="U264" s="284"/>
      <c r="V264" s="284"/>
      <c r="W264" s="284"/>
      <c r="X264" s="284"/>
      <c r="Y264" s="284"/>
      <c r="Z264" s="205"/>
      <c r="AA264" s="173"/>
      <c r="AB264" s="173"/>
      <c r="AC264" s="173"/>
      <c r="AD264" s="173"/>
      <c r="AE264" s="173"/>
      <c r="AF264" s="173"/>
      <c r="AG264" s="173"/>
      <c r="AH264" s="173"/>
      <c r="AI264" s="173"/>
      <c r="AJ264" s="173"/>
      <c r="AK264" s="173"/>
      <c r="AL264" s="173"/>
      <c r="AM264" s="173"/>
      <c r="AN264" s="173"/>
      <c r="AO264" s="173"/>
      <c r="AP264" s="173"/>
      <c r="AQ264" s="173"/>
      <c r="AR264" s="173"/>
      <c r="AS264" s="173"/>
      <c r="AT264" s="173"/>
      <c r="AU264" s="173"/>
      <c r="AV264" s="206"/>
    </row>
    <row r="265" spans="1:48" ht="70" customHeight="1" thickBot="1">
      <c r="A265" s="548" t="s">
        <v>68</v>
      </c>
      <c r="B265" s="549">
        <f>'1. Samlet budgetoversigt'!E273-(SUM('2. Specifikationer'!D266:AV266))</f>
        <v>0</v>
      </c>
      <c r="C265" s="170" t="s">
        <v>162</v>
      </c>
      <c r="D265" s="199"/>
      <c r="E265" s="199"/>
      <c r="F265" s="199"/>
      <c r="G265" s="199"/>
      <c r="H265" s="199"/>
      <c r="I265" s="199"/>
      <c r="J265" s="199"/>
      <c r="K265" s="199"/>
      <c r="L265" s="199"/>
      <c r="M265" s="199"/>
      <c r="N265" s="199"/>
      <c r="O265" s="199"/>
      <c r="P265" s="199"/>
      <c r="Q265" s="199"/>
      <c r="R265" s="199"/>
      <c r="S265" s="199"/>
      <c r="T265" s="199"/>
      <c r="U265" s="199"/>
      <c r="V265" s="199"/>
      <c r="W265" s="199"/>
      <c r="X265" s="199"/>
      <c r="Y265" s="199"/>
      <c r="Z265" s="205"/>
      <c r="AA265" s="173"/>
      <c r="AB265" s="173"/>
      <c r="AC265" s="173"/>
      <c r="AD265" s="173"/>
      <c r="AE265" s="173"/>
      <c r="AF265" s="173"/>
      <c r="AG265" s="173"/>
      <c r="AH265" s="173"/>
      <c r="AI265" s="173"/>
      <c r="AJ265" s="173"/>
      <c r="AK265" s="173"/>
      <c r="AL265" s="173"/>
      <c r="AM265" s="173"/>
      <c r="AN265" s="173"/>
      <c r="AO265" s="173"/>
      <c r="AP265" s="173"/>
      <c r="AQ265" s="173"/>
      <c r="AR265" s="173"/>
      <c r="AS265" s="173"/>
      <c r="AT265" s="173"/>
      <c r="AU265" s="173"/>
      <c r="AV265" s="206"/>
    </row>
    <row r="266" spans="1:48" ht="15.75" customHeight="1" thickBot="1">
      <c r="A266" s="548"/>
      <c r="B266" s="549"/>
      <c r="C266" s="166" t="s">
        <v>164</v>
      </c>
      <c r="D266" s="197"/>
      <c r="E266" s="196"/>
      <c r="F266" s="196"/>
      <c r="G266" s="196"/>
      <c r="H266" s="196"/>
      <c r="I266" s="196"/>
      <c r="J266" s="196"/>
      <c r="K266" s="196"/>
      <c r="L266" s="196"/>
      <c r="M266" s="196"/>
      <c r="N266" s="196"/>
      <c r="O266" s="196"/>
      <c r="P266" s="196"/>
      <c r="Q266" s="196"/>
      <c r="R266" s="196"/>
      <c r="S266" s="196"/>
      <c r="T266" s="196"/>
      <c r="U266" s="196"/>
      <c r="V266" s="196"/>
      <c r="W266" s="196"/>
      <c r="X266" s="196"/>
      <c r="Y266" s="196"/>
      <c r="Z266" s="207"/>
      <c r="AA266" s="208"/>
      <c r="AB266" s="208"/>
      <c r="AC266" s="208"/>
      <c r="AD266" s="208"/>
      <c r="AE266" s="208"/>
      <c r="AF266" s="208"/>
      <c r="AG266" s="208"/>
      <c r="AH266" s="208"/>
      <c r="AI266" s="208"/>
      <c r="AJ266" s="208"/>
      <c r="AK266" s="208"/>
      <c r="AL266" s="208"/>
      <c r="AM266" s="208"/>
      <c r="AN266" s="208"/>
      <c r="AO266" s="208"/>
      <c r="AP266" s="208"/>
      <c r="AQ266" s="208"/>
      <c r="AR266" s="208"/>
      <c r="AS266" s="208"/>
      <c r="AT266" s="208"/>
      <c r="AU266" s="208"/>
      <c r="AV266" s="209"/>
    </row>
    <row r="267" spans="1:48" ht="14.5" thickBot="1"/>
    <row r="268" spans="1:48" ht="18.5" thickTop="1">
      <c r="A268" s="285" t="s">
        <v>24</v>
      </c>
      <c r="B268" s="286" t="str">
        <f>IF('1. Samlet budgetoversigt'!B284="","",'1. Samlet budgetoversigt'!B284)</f>
        <v/>
      </c>
      <c r="C268" s="285" t="s">
        <v>47</v>
      </c>
      <c r="D268" s="257">
        <f>IF(D275="Ekstern evaluator understøtter projektets effekstyring. Der bidrages med efterkvalificering, vejledning i effektstyring samt outcomemåling (anbefales af sekretariatet)",1,0)</f>
        <v>0</v>
      </c>
      <c r="E268" s="176"/>
    </row>
    <row r="269" spans="1:48">
      <c r="A269" s="176"/>
      <c r="B269" s="176"/>
      <c r="C269" s="176"/>
      <c r="D269" s="176"/>
      <c r="E269" s="176"/>
    </row>
    <row r="270" spans="1:48" ht="14.5" thickBot="1">
      <c r="A270" s="176"/>
      <c r="B270" s="183" t="s">
        <v>200</v>
      </c>
      <c r="C270" s="179" t="s">
        <v>161</v>
      </c>
      <c r="D270" s="183" t="s">
        <v>165</v>
      </c>
      <c r="E270" s="183" t="s">
        <v>166</v>
      </c>
      <c r="F270" s="183" t="s">
        <v>167</v>
      </c>
      <c r="G270" s="183" t="s">
        <v>168</v>
      </c>
      <c r="H270" s="183" t="s">
        <v>169</v>
      </c>
      <c r="I270" s="183" t="s">
        <v>170</v>
      </c>
      <c r="J270" s="183" t="s">
        <v>171</v>
      </c>
      <c r="K270" s="183" t="s">
        <v>172</v>
      </c>
      <c r="L270" s="183" t="s">
        <v>173</v>
      </c>
      <c r="M270" s="183" t="s">
        <v>174</v>
      </c>
      <c r="N270" s="183" t="s">
        <v>175</v>
      </c>
      <c r="O270" s="183" t="s">
        <v>176</v>
      </c>
      <c r="P270" s="183" t="s">
        <v>177</v>
      </c>
      <c r="Q270" s="183" t="s">
        <v>178</v>
      </c>
      <c r="R270" s="183" t="s">
        <v>179</v>
      </c>
      <c r="S270" s="183" t="s">
        <v>180</v>
      </c>
      <c r="T270" s="183" t="s">
        <v>181</v>
      </c>
      <c r="U270" s="183" t="s">
        <v>182</v>
      </c>
      <c r="V270" s="183" t="s">
        <v>183</v>
      </c>
      <c r="W270" s="183" t="s">
        <v>184</v>
      </c>
      <c r="X270" s="183" t="s">
        <v>185</v>
      </c>
      <c r="Y270" s="183" t="s">
        <v>186</v>
      </c>
      <c r="Z270" s="201" t="s">
        <v>199</v>
      </c>
    </row>
    <row r="271" spans="1:48" ht="70" customHeight="1">
      <c r="A271" s="550" t="s">
        <v>67</v>
      </c>
      <c r="B271" s="555" t="str">
        <f>_xlfn.CONCAT('1. Samlet budgetoversigt'!F289-(SUM('2. Specifikationer'!D273:AV273))," timer")</f>
        <v>0 timer</v>
      </c>
      <c r="C271" s="181" t="s">
        <v>162</v>
      </c>
      <c r="D271" s="199"/>
      <c r="E271" s="199"/>
      <c r="F271" s="199"/>
      <c r="G271" s="199"/>
      <c r="H271" s="199"/>
      <c r="I271" s="199"/>
      <c r="J271" s="199"/>
      <c r="K271" s="199"/>
      <c r="L271" s="199"/>
      <c r="M271" s="199"/>
      <c r="N271" s="199"/>
      <c r="O271" s="199"/>
      <c r="P271" s="199"/>
      <c r="Q271" s="199"/>
      <c r="R271" s="199"/>
      <c r="S271" s="199"/>
      <c r="T271" s="199"/>
      <c r="U271" s="199"/>
      <c r="V271" s="199"/>
      <c r="W271" s="199"/>
      <c r="X271" s="199"/>
      <c r="Y271" s="199"/>
      <c r="Z271" s="202"/>
      <c r="AA271" s="203"/>
      <c r="AB271" s="203"/>
      <c r="AC271" s="203"/>
      <c r="AD271" s="203"/>
      <c r="AE271" s="203"/>
      <c r="AF271" s="203"/>
      <c r="AG271" s="203"/>
      <c r="AH271" s="203"/>
      <c r="AI271" s="203"/>
      <c r="AJ271" s="203"/>
      <c r="AK271" s="203"/>
      <c r="AL271" s="203"/>
      <c r="AM271" s="203"/>
      <c r="AN271" s="203"/>
      <c r="AO271" s="203"/>
      <c r="AP271" s="203"/>
      <c r="AQ271" s="203"/>
      <c r="AR271" s="203"/>
      <c r="AS271" s="203"/>
      <c r="AT271" s="203"/>
      <c r="AU271" s="203"/>
      <c r="AV271" s="204"/>
    </row>
    <row r="272" spans="1:48" ht="15.75" customHeight="1">
      <c r="A272" s="554"/>
      <c r="B272" s="556"/>
      <c r="C272" s="165" t="s">
        <v>163</v>
      </c>
      <c r="D272" s="171"/>
      <c r="E272" s="171"/>
      <c r="F272" s="171"/>
      <c r="G272" s="171"/>
      <c r="H272" s="171"/>
      <c r="I272" s="171"/>
      <c r="J272" s="171"/>
      <c r="K272" s="171"/>
      <c r="L272" s="171"/>
      <c r="M272" s="171"/>
      <c r="N272" s="171"/>
      <c r="O272" s="171"/>
      <c r="P272" s="171"/>
      <c r="Q272" s="171"/>
      <c r="R272" s="171"/>
      <c r="S272" s="171"/>
      <c r="T272" s="171"/>
      <c r="U272" s="171"/>
      <c r="V272" s="171"/>
      <c r="W272" s="171"/>
      <c r="X272" s="171"/>
      <c r="Y272" s="171"/>
      <c r="Z272" s="205"/>
      <c r="AA272" s="173"/>
      <c r="AB272" s="173"/>
      <c r="AC272" s="173"/>
      <c r="AD272" s="173"/>
      <c r="AE272" s="173"/>
      <c r="AF272" s="173"/>
      <c r="AG272" s="173"/>
      <c r="AH272" s="173"/>
      <c r="AI272" s="173"/>
      <c r="AJ272" s="173"/>
      <c r="AK272" s="173"/>
      <c r="AL272" s="173"/>
      <c r="AM272" s="173"/>
      <c r="AN272" s="173"/>
      <c r="AO272" s="173"/>
      <c r="AP272" s="173"/>
      <c r="AQ272" s="173"/>
      <c r="AR272" s="173"/>
      <c r="AS272" s="173"/>
      <c r="AT272" s="173"/>
      <c r="AU272" s="173"/>
      <c r="AV272" s="206"/>
    </row>
    <row r="273" spans="1:48" ht="15.75" customHeight="1" thickBot="1">
      <c r="A273" s="554"/>
      <c r="B273" s="557"/>
      <c r="C273" s="165" t="s">
        <v>9</v>
      </c>
      <c r="D273" s="171"/>
      <c r="E273" s="171"/>
      <c r="F273" s="171"/>
      <c r="G273" s="171"/>
      <c r="H273" s="171"/>
      <c r="I273" s="171"/>
      <c r="J273" s="171"/>
      <c r="K273" s="171"/>
      <c r="L273" s="171"/>
      <c r="M273" s="171"/>
      <c r="N273" s="171"/>
      <c r="O273" s="171"/>
      <c r="P273" s="171"/>
      <c r="Q273" s="171"/>
      <c r="R273" s="171"/>
      <c r="S273" s="171"/>
      <c r="T273" s="171"/>
      <c r="U273" s="171"/>
      <c r="V273" s="171"/>
      <c r="W273" s="171"/>
      <c r="X273" s="171"/>
      <c r="Y273" s="171"/>
      <c r="Z273" s="205"/>
      <c r="AA273" s="173"/>
      <c r="AB273" s="173"/>
      <c r="AC273" s="173"/>
      <c r="AD273" s="173"/>
      <c r="AE273" s="173"/>
      <c r="AF273" s="173"/>
      <c r="AG273" s="173"/>
      <c r="AH273" s="173"/>
      <c r="AI273" s="173"/>
      <c r="AJ273" s="173"/>
      <c r="AK273" s="173"/>
      <c r="AL273" s="173"/>
      <c r="AM273" s="173"/>
      <c r="AN273" s="173"/>
      <c r="AO273" s="173"/>
      <c r="AP273" s="173"/>
      <c r="AQ273" s="173"/>
      <c r="AR273" s="173"/>
      <c r="AS273" s="173"/>
      <c r="AT273" s="173"/>
      <c r="AU273" s="173"/>
      <c r="AV273" s="206"/>
    </row>
    <row r="274" spans="1:48" ht="15.75" customHeight="1" thickBot="1">
      <c r="A274" s="551"/>
      <c r="B274" s="214">
        <f>'1. Samlet budgetoversigt'!E289-(SUM('2. Specifikationer'!D274:AV274))</f>
        <v>0</v>
      </c>
      <c r="C274" s="166" t="s">
        <v>164</v>
      </c>
      <c r="D274" s="195" t="str">
        <f>IF(D272*D273=0,"",(D272*D273))</f>
        <v/>
      </c>
      <c r="E274" s="195" t="str">
        <f t="shared" ref="E274:AV274" si="24">IF(E272*E273=0,"",(E272*E273))</f>
        <v/>
      </c>
      <c r="F274" s="195" t="str">
        <f t="shared" si="24"/>
        <v/>
      </c>
      <c r="G274" s="195" t="str">
        <f t="shared" si="24"/>
        <v/>
      </c>
      <c r="H274" s="195" t="str">
        <f t="shared" si="24"/>
        <v/>
      </c>
      <c r="I274" s="195" t="str">
        <f t="shared" si="24"/>
        <v/>
      </c>
      <c r="J274" s="195" t="str">
        <f t="shared" si="24"/>
        <v/>
      </c>
      <c r="K274" s="195" t="str">
        <f t="shared" si="24"/>
        <v/>
      </c>
      <c r="L274" s="195" t="str">
        <f t="shared" si="24"/>
        <v/>
      </c>
      <c r="M274" s="195" t="str">
        <f t="shared" si="24"/>
        <v/>
      </c>
      <c r="N274" s="195" t="str">
        <f t="shared" si="24"/>
        <v/>
      </c>
      <c r="O274" s="195" t="str">
        <f t="shared" si="24"/>
        <v/>
      </c>
      <c r="P274" s="195" t="str">
        <f t="shared" si="24"/>
        <v/>
      </c>
      <c r="Q274" s="195" t="str">
        <f t="shared" si="24"/>
        <v/>
      </c>
      <c r="R274" s="195" t="str">
        <f t="shared" si="24"/>
        <v/>
      </c>
      <c r="S274" s="195" t="str">
        <f t="shared" si="24"/>
        <v/>
      </c>
      <c r="T274" s="195" t="str">
        <f t="shared" si="24"/>
        <v/>
      </c>
      <c r="U274" s="195" t="str">
        <f t="shared" si="24"/>
        <v/>
      </c>
      <c r="V274" s="195" t="str">
        <f t="shared" si="24"/>
        <v/>
      </c>
      <c r="W274" s="195" t="str">
        <f t="shared" si="24"/>
        <v/>
      </c>
      <c r="X274" s="195" t="str">
        <f t="shared" si="24"/>
        <v/>
      </c>
      <c r="Y274" s="195" t="str">
        <f t="shared" si="24"/>
        <v/>
      </c>
      <c r="Z274" s="210" t="str">
        <f t="shared" si="24"/>
        <v/>
      </c>
      <c r="AA274" s="211" t="str">
        <f t="shared" si="24"/>
        <v/>
      </c>
      <c r="AB274" s="211" t="str">
        <f t="shared" si="24"/>
        <v/>
      </c>
      <c r="AC274" s="211" t="str">
        <f t="shared" si="24"/>
        <v/>
      </c>
      <c r="AD274" s="211" t="str">
        <f t="shared" si="24"/>
        <v/>
      </c>
      <c r="AE274" s="211" t="str">
        <f t="shared" si="24"/>
        <v/>
      </c>
      <c r="AF274" s="211" t="str">
        <f t="shared" si="24"/>
        <v/>
      </c>
      <c r="AG274" s="211" t="str">
        <f t="shared" si="24"/>
        <v/>
      </c>
      <c r="AH274" s="211" t="str">
        <f t="shared" si="24"/>
        <v/>
      </c>
      <c r="AI274" s="211" t="str">
        <f t="shared" si="24"/>
        <v/>
      </c>
      <c r="AJ274" s="211" t="str">
        <f t="shared" si="24"/>
        <v/>
      </c>
      <c r="AK274" s="211" t="str">
        <f t="shared" si="24"/>
        <v/>
      </c>
      <c r="AL274" s="211" t="str">
        <f t="shared" si="24"/>
        <v/>
      </c>
      <c r="AM274" s="211" t="str">
        <f t="shared" si="24"/>
        <v/>
      </c>
      <c r="AN274" s="211" t="str">
        <f t="shared" si="24"/>
        <v/>
      </c>
      <c r="AO274" s="211" t="str">
        <f t="shared" si="24"/>
        <v/>
      </c>
      <c r="AP274" s="211" t="str">
        <f t="shared" si="24"/>
        <v/>
      </c>
      <c r="AQ274" s="211" t="str">
        <f t="shared" si="24"/>
        <v/>
      </c>
      <c r="AR274" s="211" t="str">
        <f t="shared" si="24"/>
        <v/>
      </c>
      <c r="AS274" s="211" t="str">
        <f t="shared" si="24"/>
        <v/>
      </c>
      <c r="AT274" s="211" t="str">
        <f t="shared" si="24"/>
        <v/>
      </c>
      <c r="AU274" s="211" t="str">
        <f t="shared" si="24"/>
        <v/>
      </c>
      <c r="AV274" s="212" t="str">
        <f t="shared" si="24"/>
        <v/>
      </c>
    </row>
    <row r="275" spans="1:48" ht="70" customHeight="1">
      <c r="A275" s="554" t="s">
        <v>3</v>
      </c>
      <c r="B275" s="552">
        <f>'1. Samlet budgetoversigt'!E290-(SUM('2. Specifikationer'!D278:AV278))</f>
        <v>0</v>
      </c>
      <c r="C275" s="170" t="s">
        <v>162</v>
      </c>
      <c r="D275" s="410"/>
      <c r="E275" s="200"/>
      <c r="F275" s="200"/>
      <c r="G275" s="200"/>
      <c r="H275" s="200"/>
      <c r="I275" s="200"/>
      <c r="J275" s="200"/>
      <c r="K275" s="200"/>
      <c r="L275" s="200"/>
      <c r="M275" s="200"/>
      <c r="N275" s="200"/>
      <c r="O275" s="200"/>
      <c r="P275" s="200"/>
      <c r="Q275" s="200"/>
      <c r="R275" s="200"/>
      <c r="S275" s="200"/>
      <c r="T275" s="200"/>
      <c r="U275" s="200"/>
      <c r="V275" s="200"/>
      <c r="W275" s="200"/>
      <c r="X275" s="200"/>
      <c r="Y275" s="200"/>
      <c r="Z275" s="205"/>
      <c r="AA275" s="173"/>
      <c r="AB275" s="173"/>
      <c r="AC275" s="173"/>
      <c r="AD275" s="173"/>
      <c r="AE275" s="173"/>
      <c r="AF275" s="173"/>
      <c r="AG275" s="173"/>
      <c r="AH275" s="173"/>
      <c r="AI275" s="173"/>
      <c r="AJ275" s="173"/>
      <c r="AK275" s="173"/>
      <c r="AL275" s="173"/>
      <c r="AM275" s="173"/>
      <c r="AN275" s="173"/>
      <c r="AO275" s="173"/>
      <c r="AP275" s="173"/>
      <c r="AQ275" s="173"/>
      <c r="AR275" s="173"/>
      <c r="AS275" s="173"/>
      <c r="AT275" s="173"/>
      <c r="AU275" s="173"/>
      <c r="AV275" s="206"/>
    </row>
    <row r="276" spans="1:48" ht="15.75" customHeight="1">
      <c r="A276" s="554"/>
      <c r="B276" s="558"/>
      <c r="C276" s="165" t="s">
        <v>163</v>
      </c>
      <c r="D276" s="171"/>
      <c r="E276" s="171"/>
      <c r="F276" s="171"/>
      <c r="G276" s="171"/>
      <c r="H276" s="171"/>
      <c r="I276" s="171"/>
      <c r="J276" s="171"/>
      <c r="K276" s="171"/>
      <c r="L276" s="171"/>
      <c r="M276" s="171"/>
      <c r="N276" s="171"/>
      <c r="O276" s="171"/>
      <c r="P276" s="171"/>
      <c r="Q276" s="171"/>
      <c r="R276" s="171"/>
      <c r="S276" s="171"/>
      <c r="T276" s="171"/>
      <c r="U276" s="171"/>
      <c r="V276" s="171"/>
      <c r="W276" s="171"/>
      <c r="X276" s="171"/>
      <c r="Y276" s="171"/>
      <c r="Z276" s="205"/>
      <c r="AA276" s="173"/>
      <c r="AB276" s="173"/>
      <c r="AC276" s="173"/>
      <c r="AD276" s="173"/>
      <c r="AE276" s="173"/>
      <c r="AF276" s="173"/>
      <c r="AG276" s="173"/>
      <c r="AH276" s="173"/>
      <c r="AI276" s="173"/>
      <c r="AJ276" s="173"/>
      <c r="AK276" s="173"/>
      <c r="AL276" s="173"/>
      <c r="AM276" s="173"/>
      <c r="AN276" s="173"/>
      <c r="AO276" s="173"/>
      <c r="AP276" s="173"/>
      <c r="AQ276" s="173"/>
      <c r="AR276" s="173"/>
      <c r="AS276" s="173"/>
      <c r="AT276" s="173"/>
      <c r="AU276" s="173"/>
      <c r="AV276" s="206"/>
    </row>
    <row r="277" spans="1:48" ht="15.75" customHeight="1">
      <c r="A277" s="554"/>
      <c r="B277" s="558"/>
      <c r="C277" s="165" t="s">
        <v>9</v>
      </c>
      <c r="D277" s="171"/>
      <c r="E277" s="171"/>
      <c r="F277" s="171"/>
      <c r="G277" s="171"/>
      <c r="H277" s="171"/>
      <c r="I277" s="171"/>
      <c r="J277" s="171"/>
      <c r="K277" s="171"/>
      <c r="L277" s="171"/>
      <c r="M277" s="171"/>
      <c r="N277" s="171"/>
      <c r="O277" s="171"/>
      <c r="P277" s="171"/>
      <c r="Q277" s="171"/>
      <c r="R277" s="171"/>
      <c r="S277" s="171"/>
      <c r="T277" s="171"/>
      <c r="U277" s="171"/>
      <c r="V277" s="171"/>
      <c r="W277" s="171"/>
      <c r="X277" s="171"/>
      <c r="Y277" s="171"/>
      <c r="Z277" s="205"/>
      <c r="AA277" s="173"/>
      <c r="AB277" s="173"/>
      <c r="AC277" s="173"/>
      <c r="AD277" s="173"/>
      <c r="AE277" s="173"/>
      <c r="AF277" s="173"/>
      <c r="AG277" s="173"/>
      <c r="AH277" s="173"/>
      <c r="AI277" s="173"/>
      <c r="AJ277" s="173"/>
      <c r="AK277" s="173"/>
      <c r="AL277" s="173"/>
      <c r="AM277" s="173"/>
      <c r="AN277" s="173"/>
      <c r="AO277" s="173"/>
      <c r="AP277" s="173"/>
      <c r="AQ277" s="173"/>
      <c r="AR277" s="173"/>
      <c r="AS277" s="173"/>
      <c r="AT277" s="173"/>
      <c r="AU277" s="173"/>
      <c r="AV277" s="206"/>
    </row>
    <row r="278" spans="1:48" ht="15.75" customHeight="1" thickBot="1">
      <c r="A278" s="554"/>
      <c r="B278" s="553"/>
      <c r="C278" s="168" t="s">
        <v>164</v>
      </c>
      <c r="D278" s="194" t="str">
        <f>IF('1. Samlet budgetoversigt'!F286="Ja (anbefales)",58000,IF(D276*D277=0,"",(D276*D277)))</f>
        <v/>
      </c>
      <c r="E278" s="194" t="str">
        <f t="shared" ref="E278:AV278" si="25">IF(E276*E277=0,"",(E276*E277))</f>
        <v/>
      </c>
      <c r="F278" s="194" t="str">
        <f t="shared" si="25"/>
        <v/>
      </c>
      <c r="G278" s="194" t="str">
        <f t="shared" si="25"/>
        <v/>
      </c>
      <c r="H278" s="194" t="str">
        <f t="shared" si="25"/>
        <v/>
      </c>
      <c r="I278" s="194" t="str">
        <f t="shared" si="25"/>
        <v/>
      </c>
      <c r="J278" s="194" t="str">
        <f t="shared" si="25"/>
        <v/>
      </c>
      <c r="K278" s="194" t="str">
        <f t="shared" si="25"/>
        <v/>
      </c>
      <c r="L278" s="194" t="str">
        <f t="shared" si="25"/>
        <v/>
      </c>
      <c r="M278" s="194" t="str">
        <f t="shared" si="25"/>
        <v/>
      </c>
      <c r="N278" s="194" t="str">
        <f t="shared" si="25"/>
        <v/>
      </c>
      <c r="O278" s="194" t="str">
        <f t="shared" si="25"/>
        <v/>
      </c>
      <c r="P278" s="194" t="str">
        <f t="shared" si="25"/>
        <v/>
      </c>
      <c r="Q278" s="194" t="str">
        <f t="shared" si="25"/>
        <v/>
      </c>
      <c r="R278" s="194" t="str">
        <f t="shared" si="25"/>
        <v/>
      </c>
      <c r="S278" s="194" t="str">
        <f t="shared" si="25"/>
        <v/>
      </c>
      <c r="T278" s="194" t="str">
        <f t="shared" si="25"/>
        <v/>
      </c>
      <c r="U278" s="194" t="str">
        <f t="shared" si="25"/>
        <v/>
      </c>
      <c r="V278" s="194" t="str">
        <f t="shared" si="25"/>
        <v/>
      </c>
      <c r="W278" s="194" t="str">
        <f t="shared" si="25"/>
        <v/>
      </c>
      <c r="X278" s="194" t="str">
        <f t="shared" si="25"/>
        <v/>
      </c>
      <c r="Y278" s="194" t="str">
        <f t="shared" si="25"/>
        <v/>
      </c>
      <c r="Z278" s="210" t="str">
        <f t="shared" si="25"/>
        <v/>
      </c>
      <c r="AA278" s="211" t="str">
        <f t="shared" si="25"/>
        <v/>
      </c>
      <c r="AB278" s="211" t="str">
        <f t="shared" si="25"/>
        <v/>
      </c>
      <c r="AC278" s="211" t="str">
        <f t="shared" si="25"/>
        <v/>
      </c>
      <c r="AD278" s="211" t="str">
        <f t="shared" si="25"/>
        <v/>
      </c>
      <c r="AE278" s="211" t="str">
        <f t="shared" si="25"/>
        <v/>
      </c>
      <c r="AF278" s="211" t="str">
        <f t="shared" si="25"/>
        <v/>
      </c>
      <c r="AG278" s="211" t="str">
        <f t="shared" si="25"/>
        <v/>
      </c>
      <c r="AH278" s="211" t="str">
        <f t="shared" si="25"/>
        <v/>
      </c>
      <c r="AI278" s="211" t="str">
        <f t="shared" si="25"/>
        <v/>
      </c>
      <c r="AJ278" s="211" t="str">
        <f t="shared" si="25"/>
        <v/>
      </c>
      <c r="AK278" s="211" t="str">
        <f t="shared" si="25"/>
        <v/>
      </c>
      <c r="AL278" s="211" t="str">
        <f t="shared" si="25"/>
        <v/>
      </c>
      <c r="AM278" s="211" t="str">
        <f t="shared" si="25"/>
        <v/>
      </c>
      <c r="AN278" s="211" t="str">
        <f t="shared" si="25"/>
        <v/>
      </c>
      <c r="AO278" s="211" t="str">
        <f t="shared" si="25"/>
        <v/>
      </c>
      <c r="AP278" s="211" t="str">
        <f t="shared" si="25"/>
        <v/>
      </c>
      <c r="AQ278" s="211" t="str">
        <f t="shared" si="25"/>
        <v/>
      </c>
      <c r="AR278" s="211" t="str">
        <f t="shared" si="25"/>
        <v/>
      </c>
      <c r="AS278" s="211" t="str">
        <f t="shared" si="25"/>
        <v/>
      </c>
      <c r="AT278" s="211" t="str">
        <f t="shared" si="25"/>
        <v/>
      </c>
      <c r="AU278" s="211" t="str">
        <f t="shared" si="25"/>
        <v/>
      </c>
      <c r="AV278" s="212" t="str">
        <f t="shared" si="25"/>
        <v/>
      </c>
    </row>
    <row r="279" spans="1:48" ht="70" customHeight="1" thickBot="1">
      <c r="A279" s="548" t="s">
        <v>69</v>
      </c>
      <c r="B279" s="549">
        <f>'1. Samlet budgetoversigt'!E291-(SUM('2. Specifikationer'!D280:AV280))</f>
        <v>0</v>
      </c>
      <c r="C279" s="167" t="s">
        <v>162</v>
      </c>
      <c r="D279" s="199"/>
      <c r="E279" s="199"/>
      <c r="F279" s="199"/>
      <c r="G279" s="199"/>
      <c r="H279" s="199"/>
      <c r="I279" s="199"/>
      <c r="J279" s="199"/>
      <c r="K279" s="199"/>
      <c r="L279" s="199"/>
      <c r="M279" s="199"/>
      <c r="N279" s="199"/>
      <c r="O279" s="199"/>
      <c r="P279" s="199"/>
      <c r="Q279" s="199"/>
      <c r="R279" s="199"/>
      <c r="S279" s="199"/>
      <c r="T279" s="199"/>
      <c r="U279" s="199"/>
      <c r="V279" s="199"/>
      <c r="W279" s="199"/>
      <c r="X279" s="199"/>
      <c r="Y279" s="199"/>
      <c r="Z279" s="205"/>
      <c r="AA279" s="173"/>
      <c r="AB279" s="173"/>
      <c r="AC279" s="173"/>
      <c r="AD279" s="173"/>
      <c r="AE279" s="173"/>
      <c r="AF279" s="173"/>
      <c r="AG279" s="173"/>
      <c r="AH279" s="173"/>
      <c r="AI279" s="173"/>
      <c r="AJ279" s="173"/>
      <c r="AK279" s="173"/>
      <c r="AL279" s="173"/>
      <c r="AM279" s="173"/>
      <c r="AN279" s="173"/>
      <c r="AO279" s="173"/>
      <c r="AP279" s="173"/>
      <c r="AQ279" s="173"/>
      <c r="AR279" s="173"/>
      <c r="AS279" s="173"/>
      <c r="AT279" s="173"/>
      <c r="AU279" s="173"/>
      <c r="AV279" s="206"/>
    </row>
    <row r="280" spans="1:48" ht="15.75" customHeight="1" thickBot="1">
      <c r="A280" s="548"/>
      <c r="B280" s="549"/>
      <c r="C280" s="166" t="s">
        <v>164</v>
      </c>
      <c r="D280" s="196"/>
      <c r="E280" s="196"/>
      <c r="F280" s="196"/>
      <c r="G280" s="196"/>
      <c r="H280" s="196"/>
      <c r="I280" s="196"/>
      <c r="J280" s="196"/>
      <c r="K280" s="196"/>
      <c r="L280" s="196"/>
      <c r="M280" s="196"/>
      <c r="N280" s="196"/>
      <c r="O280" s="196"/>
      <c r="P280" s="196"/>
      <c r="Q280" s="196"/>
      <c r="R280" s="196"/>
      <c r="S280" s="196"/>
      <c r="T280" s="196"/>
      <c r="U280" s="196"/>
      <c r="V280" s="196"/>
      <c r="W280" s="196"/>
      <c r="X280" s="196"/>
      <c r="Y280" s="196"/>
      <c r="Z280" s="205"/>
      <c r="AA280" s="173"/>
      <c r="AB280" s="173"/>
      <c r="AC280" s="173"/>
      <c r="AD280" s="173"/>
      <c r="AE280" s="173"/>
      <c r="AF280" s="173"/>
      <c r="AG280" s="173"/>
      <c r="AH280" s="173"/>
      <c r="AI280" s="173"/>
      <c r="AJ280" s="173"/>
      <c r="AK280" s="173"/>
      <c r="AL280" s="173"/>
      <c r="AM280" s="173"/>
      <c r="AN280" s="173"/>
      <c r="AO280" s="173"/>
      <c r="AP280" s="173"/>
      <c r="AQ280" s="173"/>
      <c r="AR280" s="173"/>
      <c r="AS280" s="173"/>
      <c r="AT280" s="173"/>
      <c r="AU280" s="173"/>
      <c r="AV280" s="206"/>
    </row>
    <row r="281" spans="1:48" ht="70" customHeight="1" thickBot="1">
      <c r="A281" s="548" t="s">
        <v>34</v>
      </c>
      <c r="B281" s="549">
        <f>'1. Samlet budgetoversigt'!E292-(SUM('2. Specifikationer'!D282:AV282))</f>
        <v>0</v>
      </c>
      <c r="C281" s="167" t="s">
        <v>162</v>
      </c>
      <c r="D281" s="199"/>
      <c r="E281" s="199"/>
      <c r="F281" s="199"/>
      <c r="G281" s="199"/>
      <c r="H281" s="199"/>
      <c r="I281" s="199"/>
      <c r="J281" s="199"/>
      <c r="K281" s="199"/>
      <c r="L281" s="199"/>
      <c r="M281" s="199"/>
      <c r="N281" s="199"/>
      <c r="O281" s="199"/>
      <c r="P281" s="199"/>
      <c r="Q281" s="199"/>
      <c r="R281" s="199"/>
      <c r="S281" s="199"/>
      <c r="T281" s="199"/>
      <c r="U281" s="199"/>
      <c r="V281" s="199"/>
      <c r="W281" s="199"/>
      <c r="X281" s="199"/>
      <c r="Y281" s="199"/>
      <c r="Z281" s="205"/>
      <c r="AA281" s="173"/>
      <c r="AB281" s="173"/>
      <c r="AC281" s="173"/>
      <c r="AD281" s="173"/>
      <c r="AE281" s="173"/>
      <c r="AF281" s="173"/>
      <c r="AG281" s="173"/>
      <c r="AH281" s="173"/>
      <c r="AI281" s="173"/>
      <c r="AJ281" s="173"/>
      <c r="AK281" s="173"/>
      <c r="AL281" s="173"/>
      <c r="AM281" s="173"/>
      <c r="AN281" s="173"/>
      <c r="AO281" s="173"/>
      <c r="AP281" s="173"/>
      <c r="AQ281" s="173"/>
      <c r="AR281" s="173"/>
      <c r="AS281" s="173"/>
      <c r="AT281" s="173"/>
      <c r="AU281" s="173"/>
      <c r="AV281" s="206"/>
    </row>
    <row r="282" spans="1:48" ht="15.75" customHeight="1" thickBot="1">
      <c r="A282" s="548"/>
      <c r="B282" s="549"/>
      <c r="C282" s="168" t="s">
        <v>164</v>
      </c>
      <c r="D282" s="196"/>
      <c r="E282" s="196"/>
      <c r="F282" s="196"/>
      <c r="G282" s="196"/>
      <c r="H282" s="196"/>
      <c r="I282" s="196"/>
      <c r="J282" s="196"/>
      <c r="K282" s="196"/>
      <c r="L282" s="196"/>
      <c r="M282" s="196"/>
      <c r="N282" s="196"/>
      <c r="O282" s="196"/>
      <c r="P282" s="196"/>
      <c r="Q282" s="196"/>
      <c r="R282" s="196"/>
      <c r="S282" s="196"/>
      <c r="T282" s="196"/>
      <c r="U282" s="196"/>
      <c r="V282" s="196"/>
      <c r="W282" s="196"/>
      <c r="X282" s="196"/>
      <c r="Y282" s="196"/>
      <c r="Z282" s="205"/>
      <c r="AA282" s="173"/>
      <c r="AB282" s="173"/>
      <c r="AC282" s="173"/>
      <c r="AD282" s="173"/>
      <c r="AE282" s="173"/>
      <c r="AF282" s="173"/>
      <c r="AG282" s="173"/>
      <c r="AH282" s="173"/>
      <c r="AI282" s="173"/>
      <c r="AJ282" s="173"/>
      <c r="AK282" s="173"/>
      <c r="AL282" s="173"/>
      <c r="AM282" s="173"/>
      <c r="AN282" s="173"/>
      <c r="AO282" s="173"/>
      <c r="AP282" s="173"/>
      <c r="AQ282" s="173"/>
      <c r="AR282" s="173"/>
      <c r="AS282" s="173"/>
      <c r="AT282" s="173"/>
      <c r="AU282" s="173"/>
      <c r="AV282" s="206"/>
    </row>
    <row r="283" spans="1:48" ht="50.15" customHeight="1">
      <c r="A283" s="550" t="s">
        <v>188</v>
      </c>
      <c r="B283" s="552">
        <f>'1. Samlet budgetoversigt'!E293-(SUM('2. Specifikationer'!D284:AV284))</f>
        <v>0</v>
      </c>
      <c r="C283" s="167" t="s">
        <v>238</v>
      </c>
      <c r="D283" s="411"/>
      <c r="E283" s="411"/>
      <c r="F283" s="411"/>
      <c r="G283" s="411"/>
      <c r="H283" s="411"/>
      <c r="I283" s="411"/>
      <c r="J283" s="411"/>
      <c r="K283" s="411"/>
      <c r="L283" s="411"/>
      <c r="M283" s="411"/>
      <c r="N283" s="411"/>
      <c r="O283" s="411"/>
      <c r="P283" s="411"/>
      <c r="Q283" s="411"/>
      <c r="R283" s="411"/>
      <c r="S283" s="411"/>
      <c r="T283" s="411"/>
      <c r="U283" s="411"/>
      <c r="V283" s="411"/>
      <c r="W283" s="411"/>
      <c r="X283" s="411"/>
      <c r="Y283" s="411"/>
      <c r="Z283" s="412"/>
      <c r="AA283" s="413"/>
      <c r="AB283" s="413"/>
      <c r="AC283" s="413"/>
      <c r="AD283" s="413"/>
      <c r="AE283" s="413"/>
      <c r="AF283" s="413"/>
      <c r="AG283" s="413"/>
      <c r="AH283" s="413"/>
      <c r="AI283" s="413"/>
      <c r="AJ283" s="413"/>
      <c r="AK283" s="413"/>
      <c r="AL283" s="413"/>
      <c r="AM283" s="413"/>
      <c r="AN283" s="413"/>
      <c r="AO283" s="413"/>
      <c r="AP283" s="413"/>
      <c r="AQ283" s="413"/>
      <c r="AR283" s="413"/>
      <c r="AS283" s="413"/>
      <c r="AT283" s="413"/>
      <c r="AU283" s="413"/>
      <c r="AV283" s="414"/>
    </row>
    <row r="284" spans="1:48" ht="15.75" customHeight="1" thickBot="1">
      <c r="A284" s="551"/>
      <c r="B284" s="553"/>
      <c r="C284" s="283" t="s">
        <v>188</v>
      </c>
      <c r="D284" s="282"/>
      <c r="E284" s="282"/>
      <c r="F284" s="282"/>
      <c r="G284" s="282"/>
      <c r="H284" s="282"/>
      <c r="I284" s="282"/>
      <c r="J284" s="282"/>
      <c r="K284" s="282"/>
      <c r="L284" s="282"/>
      <c r="M284" s="282"/>
      <c r="N284" s="282"/>
      <c r="O284" s="282"/>
      <c r="P284" s="282"/>
      <c r="Q284" s="282"/>
      <c r="R284" s="282"/>
      <c r="S284" s="282"/>
      <c r="T284" s="282"/>
      <c r="U284" s="282"/>
      <c r="V284" s="282"/>
      <c r="W284" s="282"/>
      <c r="X284" s="282"/>
      <c r="Y284" s="282"/>
      <c r="Z284" s="205"/>
      <c r="AA284" s="173"/>
      <c r="AB284" s="173"/>
      <c r="AC284" s="173"/>
      <c r="AD284" s="173"/>
      <c r="AE284" s="173"/>
      <c r="AF284" s="173"/>
      <c r="AG284" s="173"/>
      <c r="AH284" s="173"/>
      <c r="AI284" s="173"/>
      <c r="AJ284" s="173"/>
      <c r="AK284" s="173"/>
      <c r="AL284" s="173"/>
      <c r="AM284" s="173"/>
      <c r="AN284" s="173"/>
      <c r="AO284" s="173"/>
      <c r="AP284" s="173"/>
      <c r="AQ284" s="173"/>
      <c r="AR284" s="173"/>
      <c r="AS284" s="173"/>
      <c r="AT284" s="173"/>
      <c r="AU284" s="173"/>
      <c r="AV284" s="206"/>
    </row>
    <row r="285" spans="1:48" ht="70" customHeight="1">
      <c r="A285" s="550" t="s">
        <v>10</v>
      </c>
      <c r="B285" s="552">
        <f>'1. Samlet budgetoversigt'!E294-(SUM('2. Specifikationer'!D286:AV286))</f>
        <v>0</v>
      </c>
      <c r="C285" s="281" t="s">
        <v>162</v>
      </c>
      <c r="D285" s="411"/>
      <c r="E285" s="411"/>
      <c r="F285" s="411"/>
      <c r="G285" s="411"/>
      <c r="H285" s="411"/>
      <c r="I285" s="411"/>
      <c r="J285" s="411"/>
      <c r="K285" s="411"/>
      <c r="L285" s="411"/>
      <c r="M285" s="411"/>
      <c r="N285" s="411"/>
      <c r="O285" s="411"/>
      <c r="P285" s="411"/>
      <c r="Q285" s="411"/>
      <c r="R285" s="411"/>
      <c r="S285" s="411"/>
      <c r="T285" s="411"/>
      <c r="U285" s="411"/>
      <c r="V285" s="411"/>
      <c r="W285" s="411"/>
      <c r="X285" s="411"/>
      <c r="Y285" s="411"/>
      <c r="Z285" s="412"/>
      <c r="AA285" s="413"/>
      <c r="AB285" s="413"/>
      <c r="AC285" s="413"/>
      <c r="AD285" s="413"/>
      <c r="AE285" s="413"/>
      <c r="AF285" s="413"/>
      <c r="AG285" s="413"/>
      <c r="AH285" s="413"/>
      <c r="AI285" s="413"/>
      <c r="AJ285" s="413"/>
      <c r="AK285" s="413"/>
      <c r="AL285" s="413"/>
      <c r="AM285" s="413"/>
      <c r="AN285" s="413"/>
      <c r="AO285" s="413"/>
      <c r="AP285" s="413"/>
      <c r="AQ285" s="413"/>
      <c r="AR285" s="413"/>
      <c r="AS285" s="413"/>
      <c r="AT285" s="413"/>
      <c r="AU285" s="413"/>
      <c r="AV285" s="414"/>
    </row>
    <row r="286" spans="1:48" ht="15.75" customHeight="1" thickBot="1">
      <c r="A286" s="551"/>
      <c r="B286" s="553"/>
      <c r="C286" s="166" t="s">
        <v>164</v>
      </c>
      <c r="D286" s="284"/>
      <c r="E286" s="284"/>
      <c r="F286" s="284"/>
      <c r="G286" s="284"/>
      <c r="H286" s="284"/>
      <c r="I286" s="284"/>
      <c r="J286" s="284"/>
      <c r="K286" s="284"/>
      <c r="L286" s="284"/>
      <c r="M286" s="284"/>
      <c r="N286" s="284"/>
      <c r="O286" s="284"/>
      <c r="P286" s="284"/>
      <c r="Q286" s="284"/>
      <c r="R286" s="284"/>
      <c r="S286" s="284"/>
      <c r="T286" s="284"/>
      <c r="U286" s="284"/>
      <c r="V286" s="284"/>
      <c r="W286" s="284"/>
      <c r="X286" s="284"/>
      <c r="Y286" s="284"/>
      <c r="Z286" s="205"/>
      <c r="AA286" s="173"/>
      <c r="AB286" s="173"/>
      <c r="AC286" s="173"/>
      <c r="AD286" s="173"/>
      <c r="AE286" s="173"/>
      <c r="AF286" s="173"/>
      <c r="AG286" s="173"/>
      <c r="AH286" s="173"/>
      <c r="AI286" s="173"/>
      <c r="AJ286" s="173"/>
      <c r="AK286" s="173"/>
      <c r="AL286" s="173"/>
      <c r="AM286" s="173"/>
      <c r="AN286" s="173"/>
      <c r="AO286" s="173"/>
      <c r="AP286" s="173"/>
      <c r="AQ286" s="173"/>
      <c r="AR286" s="173"/>
      <c r="AS286" s="173"/>
      <c r="AT286" s="173"/>
      <c r="AU286" s="173"/>
      <c r="AV286" s="206"/>
    </row>
    <row r="287" spans="1:48" ht="70" customHeight="1" thickBot="1">
      <c r="A287" s="548" t="s">
        <v>68</v>
      </c>
      <c r="B287" s="549">
        <f>'1. Samlet budgetoversigt'!E295-(SUM('2. Specifikationer'!D288:AV288))</f>
        <v>0</v>
      </c>
      <c r="C287" s="170" t="s">
        <v>162</v>
      </c>
      <c r="D287" s="199"/>
      <c r="E287" s="199"/>
      <c r="F287" s="199"/>
      <c r="G287" s="199"/>
      <c r="H287" s="199"/>
      <c r="I287" s="199"/>
      <c r="J287" s="199"/>
      <c r="K287" s="199"/>
      <c r="L287" s="199"/>
      <c r="M287" s="199"/>
      <c r="N287" s="199"/>
      <c r="O287" s="199"/>
      <c r="P287" s="199"/>
      <c r="Q287" s="199"/>
      <c r="R287" s="199"/>
      <c r="S287" s="199"/>
      <c r="T287" s="199"/>
      <c r="U287" s="199"/>
      <c r="V287" s="199"/>
      <c r="W287" s="199"/>
      <c r="X287" s="199"/>
      <c r="Y287" s="199"/>
      <c r="Z287" s="205"/>
      <c r="AA287" s="173"/>
      <c r="AB287" s="173"/>
      <c r="AC287" s="173"/>
      <c r="AD287" s="173"/>
      <c r="AE287" s="173"/>
      <c r="AF287" s="173"/>
      <c r="AG287" s="173"/>
      <c r="AH287" s="173"/>
      <c r="AI287" s="173"/>
      <c r="AJ287" s="173"/>
      <c r="AK287" s="173"/>
      <c r="AL287" s="173"/>
      <c r="AM287" s="173"/>
      <c r="AN287" s="173"/>
      <c r="AO287" s="173"/>
      <c r="AP287" s="173"/>
      <c r="AQ287" s="173"/>
      <c r="AR287" s="173"/>
      <c r="AS287" s="173"/>
      <c r="AT287" s="173"/>
      <c r="AU287" s="173"/>
      <c r="AV287" s="206"/>
    </row>
    <row r="288" spans="1:48" ht="15.75" customHeight="1" thickBot="1">
      <c r="A288" s="548"/>
      <c r="B288" s="549"/>
      <c r="C288" s="166" t="s">
        <v>164</v>
      </c>
      <c r="D288" s="197"/>
      <c r="E288" s="196"/>
      <c r="F288" s="196"/>
      <c r="G288" s="196"/>
      <c r="H288" s="196"/>
      <c r="I288" s="196"/>
      <c r="J288" s="196"/>
      <c r="K288" s="196"/>
      <c r="L288" s="196"/>
      <c r="M288" s="196"/>
      <c r="N288" s="196"/>
      <c r="O288" s="196"/>
      <c r="P288" s="196"/>
      <c r="Q288" s="196"/>
      <c r="R288" s="196"/>
      <c r="S288" s="196"/>
      <c r="T288" s="196"/>
      <c r="U288" s="196"/>
      <c r="V288" s="196"/>
      <c r="W288" s="196"/>
      <c r="X288" s="196"/>
      <c r="Y288" s="196"/>
      <c r="Z288" s="207"/>
      <c r="AA288" s="208"/>
      <c r="AB288" s="208"/>
      <c r="AC288" s="208"/>
      <c r="AD288" s="208"/>
      <c r="AE288" s="208"/>
      <c r="AF288" s="208"/>
      <c r="AG288" s="208"/>
      <c r="AH288" s="208"/>
      <c r="AI288" s="208"/>
      <c r="AJ288" s="208"/>
      <c r="AK288" s="208"/>
      <c r="AL288" s="208"/>
      <c r="AM288" s="208"/>
      <c r="AN288" s="208"/>
      <c r="AO288" s="208"/>
      <c r="AP288" s="208"/>
      <c r="AQ288" s="208"/>
      <c r="AR288" s="208"/>
      <c r="AS288" s="208"/>
      <c r="AT288" s="208"/>
      <c r="AU288" s="208"/>
      <c r="AV288" s="209"/>
    </row>
    <row r="289" spans="1:48" ht="14.5" thickBot="1"/>
    <row r="290" spans="1:48" ht="18.5" thickTop="1">
      <c r="A290" s="285" t="s">
        <v>24</v>
      </c>
      <c r="B290" s="286" t="str">
        <f>IF('1. Samlet budgetoversigt'!B306="","",'1. Samlet budgetoversigt'!B306)</f>
        <v/>
      </c>
      <c r="C290" s="285" t="s">
        <v>48</v>
      </c>
      <c r="D290" s="257">
        <f>IF(D297="Ekstern evaluator understøtter projektets effekstyring. Der bidrages med efterkvalificering, vejledning i effektstyring samt outcomemåling (anbefales af sekretariatet)",1,0)</f>
        <v>0</v>
      </c>
      <c r="E290" s="176"/>
    </row>
    <row r="291" spans="1:48">
      <c r="A291" s="176"/>
      <c r="B291" s="176"/>
      <c r="C291" s="176"/>
      <c r="D291" s="176"/>
      <c r="E291" s="176"/>
    </row>
    <row r="292" spans="1:48" ht="14.5" thickBot="1">
      <c r="A292" s="176"/>
      <c r="B292" s="183" t="s">
        <v>200</v>
      </c>
      <c r="C292" s="179" t="s">
        <v>161</v>
      </c>
      <c r="D292" s="183" t="s">
        <v>165</v>
      </c>
      <c r="E292" s="183" t="s">
        <v>166</v>
      </c>
      <c r="F292" s="183" t="s">
        <v>167</v>
      </c>
      <c r="G292" s="183" t="s">
        <v>168</v>
      </c>
      <c r="H292" s="183" t="s">
        <v>169</v>
      </c>
      <c r="I292" s="183" t="s">
        <v>170</v>
      </c>
      <c r="J292" s="183" t="s">
        <v>171</v>
      </c>
      <c r="K292" s="183" t="s">
        <v>172</v>
      </c>
      <c r="L292" s="183" t="s">
        <v>173</v>
      </c>
      <c r="M292" s="183" t="s">
        <v>174</v>
      </c>
      <c r="N292" s="183" t="s">
        <v>175</v>
      </c>
      <c r="O292" s="183" t="s">
        <v>176</v>
      </c>
      <c r="P292" s="183" t="s">
        <v>177</v>
      </c>
      <c r="Q292" s="183" t="s">
        <v>178</v>
      </c>
      <c r="R292" s="183" t="s">
        <v>179</v>
      </c>
      <c r="S292" s="183" t="s">
        <v>180</v>
      </c>
      <c r="T292" s="183" t="s">
        <v>181</v>
      </c>
      <c r="U292" s="183" t="s">
        <v>182</v>
      </c>
      <c r="V292" s="183" t="s">
        <v>183</v>
      </c>
      <c r="W292" s="183" t="s">
        <v>184</v>
      </c>
      <c r="X292" s="183" t="s">
        <v>185</v>
      </c>
      <c r="Y292" s="183" t="s">
        <v>186</v>
      </c>
      <c r="Z292" s="201" t="s">
        <v>199</v>
      </c>
    </row>
    <row r="293" spans="1:48" ht="70" customHeight="1">
      <c r="A293" s="550" t="s">
        <v>67</v>
      </c>
      <c r="B293" s="555" t="str">
        <f>_xlfn.CONCAT('1. Samlet budgetoversigt'!F311-(SUM('2. Specifikationer'!D295:AV295))," timer")</f>
        <v>0 timer</v>
      </c>
      <c r="C293" s="181" t="s">
        <v>162</v>
      </c>
      <c r="D293" s="199"/>
      <c r="E293" s="199"/>
      <c r="F293" s="199"/>
      <c r="G293" s="199"/>
      <c r="H293" s="199"/>
      <c r="I293" s="199"/>
      <c r="J293" s="199"/>
      <c r="K293" s="199"/>
      <c r="L293" s="199"/>
      <c r="M293" s="199"/>
      <c r="N293" s="199"/>
      <c r="O293" s="199"/>
      <c r="P293" s="199"/>
      <c r="Q293" s="199"/>
      <c r="R293" s="199"/>
      <c r="S293" s="199"/>
      <c r="T293" s="199"/>
      <c r="U293" s="199"/>
      <c r="V293" s="199"/>
      <c r="W293" s="199"/>
      <c r="X293" s="199"/>
      <c r="Y293" s="199"/>
      <c r="Z293" s="202"/>
      <c r="AA293" s="203"/>
      <c r="AB293" s="203"/>
      <c r="AC293" s="203"/>
      <c r="AD293" s="203"/>
      <c r="AE293" s="203"/>
      <c r="AF293" s="203"/>
      <c r="AG293" s="203"/>
      <c r="AH293" s="203"/>
      <c r="AI293" s="203"/>
      <c r="AJ293" s="203"/>
      <c r="AK293" s="203"/>
      <c r="AL293" s="203"/>
      <c r="AM293" s="203"/>
      <c r="AN293" s="203"/>
      <c r="AO293" s="203"/>
      <c r="AP293" s="203"/>
      <c r="AQ293" s="203"/>
      <c r="AR293" s="203"/>
      <c r="AS293" s="203"/>
      <c r="AT293" s="203"/>
      <c r="AU293" s="203"/>
      <c r="AV293" s="204"/>
    </row>
    <row r="294" spans="1:48" ht="15.75" customHeight="1">
      <c r="A294" s="554"/>
      <c r="B294" s="556"/>
      <c r="C294" s="165" t="s">
        <v>163</v>
      </c>
      <c r="D294" s="171"/>
      <c r="E294" s="171"/>
      <c r="F294" s="171"/>
      <c r="G294" s="171"/>
      <c r="H294" s="171"/>
      <c r="I294" s="171"/>
      <c r="J294" s="171"/>
      <c r="K294" s="171"/>
      <c r="L294" s="171"/>
      <c r="M294" s="171"/>
      <c r="N294" s="171"/>
      <c r="O294" s="171"/>
      <c r="P294" s="171"/>
      <c r="Q294" s="171"/>
      <c r="R294" s="171"/>
      <c r="S294" s="171"/>
      <c r="T294" s="171"/>
      <c r="U294" s="171"/>
      <c r="V294" s="171"/>
      <c r="W294" s="171"/>
      <c r="X294" s="171"/>
      <c r="Y294" s="171"/>
      <c r="Z294" s="205"/>
      <c r="AA294" s="173"/>
      <c r="AB294" s="173"/>
      <c r="AC294" s="173"/>
      <c r="AD294" s="173"/>
      <c r="AE294" s="173"/>
      <c r="AF294" s="173"/>
      <c r="AG294" s="173"/>
      <c r="AH294" s="173"/>
      <c r="AI294" s="173"/>
      <c r="AJ294" s="173"/>
      <c r="AK294" s="173"/>
      <c r="AL294" s="173"/>
      <c r="AM294" s="173"/>
      <c r="AN294" s="173"/>
      <c r="AO294" s="173"/>
      <c r="AP294" s="173"/>
      <c r="AQ294" s="173"/>
      <c r="AR294" s="173"/>
      <c r="AS294" s="173"/>
      <c r="AT294" s="173"/>
      <c r="AU294" s="173"/>
      <c r="AV294" s="206"/>
    </row>
    <row r="295" spans="1:48" ht="15.75" customHeight="1" thickBot="1">
      <c r="A295" s="554"/>
      <c r="B295" s="557"/>
      <c r="C295" s="165" t="s">
        <v>9</v>
      </c>
      <c r="D295" s="171"/>
      <c r="E295" s="171"/>
      <c r="F295" s="171"/>
      <c r="G295" s="171"/>
      <c r="H295" s="171"/>
      <c r="I295" s="171"/>
      <c r="J295" s="171"/>
      <c r="K295" s="171"/>
      <c r="L295" s="171"/>
      <c r="M295" s="171"/>
      <c r="N295" s="171"/>
      <c r="O295" s="171"/>
      <c r="P295" s="171"/>
      <c r="Q295" s="171"/>
      <c r="R295" s="171"/>
      <c r="S295" s="171"/>
      <c r="T295" s="171"/>
      <c r="U295" s="171"/>
      <c r="V295" s="171"/>
      <c r="W295" s="171"/>
      <c r="X295" s="171"/>
      <c r="Y295" s="171"/>
      <c r="Z295" s="205"/>
      <c r="AA295" s="173"/>
      <c r="AB295" s="173"/>
      <c r="AC295" s="173"/>
      <c r="AD295" s="173"/>
      <c r="AE295" s="173"/>
      <c r="AF295" s="173"/>
      <c r="AG295" s="173"/>
      <c r="AH295" s="173"/>
      <c r="AI295" s="173"/>
      <c r="AJ295" s="173"/>
      <c r="AK295" s="173"/>
      <c r="AL295" s="173"/>
      <c r="AM295" s="173"/>
      <c r="AN295" s="173"/>
      <c r="AO295" s="173"/>
      <c r="AP295" s="173"/>
      <c r="AQ295" s="173"/>
      <c r="AR295" s="173"/>
      <c r="AS295" s="173"/>
      <c r="AT295" s="173"/>
      <c r="AU295" s="173"/>
      <c r="AV295" s="206"/>
    </row>
    <row r="296" spans="1:48" ht="15.75" customHeight="1" thickBot="1">
      <c r="A296" s="551"/>
      <c r="B296" s="214">
        <f>'1. Samlet budgetoversigt'!E311-(SUM('2. Specifikationer'!D296:AV296))</f>
        <v>0</v>
      </c>
      <c r="C296" s="166" t="s">
        <v>164</v>
      </c>
      <c r="D296" s="195" t="str">
        <f>IF(D294*D295=0,"",(D294*D295))</f>
        <v/>
      </c>
      <c r="E296" s="195" t="str">
        <f t="shared" ref="E296:AV296" si="26">IF(E294*E295=0,"",(E294*E295))</f>
        <v/>
      </c>
      <c r="F296" s="195" t="str">
        <f t="shared" si="26"/>
        <v/>
      </c>
      <c r="G296" s="195" t="str">
        <f t="shared" si="26"/>
        <v/>
      </c>
      <c r="H296" s="195" t="str">
        <f t="shared" si="26"/>
        <v/>
      </c>
      <c r="I296" s="195" t="str">
        <f t="shared" si="26"/>
        <v/>
      </c>
      <c r="J296" s="195" t="str">
        <f t="shared" si="26"/>
        <v/>
      </c>
      <c r="K296" s="195" t="str">
        <f t="shared" si="26"/>
        <v/>
      </c>
      <c r="L296" s="195" t="str">
        <f t="shared" si="26"/>
        <v/>
      </c>
      <c r="M296" s="195" t="str">
        <f t="shared" si="26"/>
        <v/>
      </c>
      <c r="N296" s="195" t="str">
        <f t="shared" si="26"/>
        <v/>
      </c>
      <c r="O296" s="195" t="str">
        <f t="shared" si="26"/>
        <v/>
      </c>
      <c r="P296" s="195" t="str">
        <f t="shared" si="26"/>
        <v/>
      </c>
      <c r="Q296" s="195" t="str">
        <f t="shared" si="26"/>
        <v/>
      </c>
      <c r="R296" s="195" t="str">
        <f t="shared" si="26"/>
        <v/>
      </c>
      <c r="S296" s="195" t="str">
        <f t="shared" si="26"/>
        <v/>
      </c>
      <c r="T296" s="195" t="str">
        <f t="shared" si="26"/>
        <v/>
      </c>
      <c r="U296" s="195" t="str">
        <f t="shared" si="26"/>
        <v/>
      </c>
      <c r="V296" s="195" t="str">
        <f t="shared" si="26"/>
        <v/>
      </c>
      <c r="W296" s="195" t="str">
        <f t="shared" si="26"/>
        <v/>
      </c>
      <c r="X296" s="195" t="str">
        <f t="shared" si="26"/>
        <v/>
      </c>
      <c r="Y296" s="195" t="str">
        <f t="shared" si="26"/>
        <v/>
      </c>
      <c r="Z296" s="210" t="str">
        <f t="shared" si="26"/>
        <v/>
      </c>
      <c r="AA296" s="211" t="str">
        <f t="shared" si="26"/>
        <v/>
      </c>
      <c r="AB296" s="211" t="str">
        <f t="shared" si="26"/>
        <v/>
      </c>
      <c r="AC296" s="211" t="str">
        <f t="shared" si="26"/>
        <v/>
      </c>
      <c r="AD296" s="211" t="str">
        <f t="shared" si="26"/>
        <v/>
      </c>
      <c r="AE296" s="211" t="str">
        <f t="shared" si="26"/>
        <v/>
      </c>
      <c r="AF296" s="211" t="str">
        <f t="shared" si="26"/>
        <v/>
      </c>
      <c r="AG296" s="211" t="str">
        <f t="shared" si="26"/>
        <v/>
      </c>
      <c r="AH296" s="211" t="str">
        <f t="shared" si="26"/>
        <v/>
      </c>
      <c r="AI296" s="211" t="str">
        <f t="shared" si="26"/>
        <v/>
      </c>
      <c r="AJ296" s="211" t="str">
        <f t="shared" si="26"/>
        <v/>
      </c>
      <c r="AK296" s="211" t="str">
        <f t="shared" si="26"/>
        <v/>
      </c>
      <c r="AL296" s="211" t="str">
        <f t="shared" si="26"/>
        <v/>
      </c>
      <c r="AM296" s="211" t="str">
        <f t="shared" si="26"/>
        <v/>
      </c>
      <c r="AN296" s="211" t="str">
        <f t="shared" si="26"/>
        <v/>
      </c>
      <c r="AO296" s="211" t="str">
        <f t="shared" si="26"/>
        <v/>
      </c>
      <c r="AP296" s="211" t="str">
        <f t="shared" si="26"/>
        <v/>
      </c>
      <c r="AQ296" s="211" t="str">
        <f t="shared" si="26"/>
        <v/>
      </c>
      <c r="AR296" s="211" t="str">
        <f t="shared" si="26"/>
        <v/>
      </c>
      <c r="AS296" s="211" t="str">
        <f t="shared" si="26"/>
        <v/>
      </c>
      <c r="AT296" s="211" t="str">
        <f t="shared" si="26"/>
        <v/>
      </c>
      <c r="AU296" s="211" t="str">
        <f t="shared" si="26"/>
        <v/>
      </c>
      <c r="AV296" s="212" t="str">
        <f t="shared" si="26"/>
        <v/>
      </c>
    </row>
    <row r="297" spans="1:48" ht="70" customHeight="1">
      <c r="A297" s="554" t="s">
        <v>3</v>
      </c>
      <c r="B297" s="552">
        <f>'1. Samlet budgetoversigt'!E312-(SUM('2. Specifikationer'!D300:AV300))</f>
        <v>0</v>
      </c>
      <c r="C297" s="170" t="s">
        <v>162</v>
      </c>
      <c r="D297" s="410"/>
      <c r="E297" s="200"/>
      <c r="F297" s="200"/>
      <c r="G297" s="200"/>
      <c r="H297" s="200"/>
      <c r="I297" s="200"/>
      <c r="J297" s="200"/>
      <c r="K297" s="200"/>
      <c r="L297" s="200"/>
      <c r="M297" s="200"/>
      <c r="N297" s="200"/>
      <c r="O297" s="200"/>
      <c r="P297" s="200"/>
      <c r="Q297" s="200"/>
      <c r="R297" s="200"/>
      <c r="S297" s="200"/>
      <c r="T297" s="200"/>
      <c r="U297" s="200"/>
      <c r="V297" s="200"/>
      <c r="W297" s="200"/>
      <c r="X297" s="200"/>
      <c r="Y297" s="200"/>
      <c r="Z297" s="205"/>
      <c r="AA297" s="173"/>
      <c r="AB297" s="173"/>
      <c r="AC297" s="173"/>
      <c r="AD297" s="173"/>
      <c r="AE297" s="173"/>
      <c r="AF297" s="173"/>
      <c r="AG297" s="173"/>
      <c r="AH297" s="173"/>
      <c r="AI297" s="173"/>
      <c r="AJ297" s="173"/>
      <c r="AK297" s="173"/>
      <c r="AL297" s="173"/>
      <c r="AM297" s="173"/>
      <c r="AN297" s="173"/>
      <c r="AO297" s="173"/>
      <c r="AP297" s="173"/>
      <c r="AQ297" s="173"/>
      <c r="AR297" s="173"/>
      <c r="AS297" s="173"/>
      <c r="AT297" s="173"/>
      <c r="AU297" s="173"/>
      <c r="AV297" s="206"/>
    </row>
    <row r="298" spans="1:48" ht="15.75" customHeight="1">
      <c r="A298" s="554"/>
      <c r="B298" s="558"/>
      <c r="C298" s="165" t="s">
        <v>163</v>
      </c>
      <c r="D298" s="171"/>
      <c r="E298" s="171"/>
      <c r="F298" s="171"/>
      <c r="G298" s="171"/>
      <c r="H298" s="171"/>
      <c r="I298" s="171"/>
      <c r="J298" s="171"/>
      <c r="K298" s="171"/>
      <c r="L298" s="171"/>
      <c r="M298" s="171"/>
      <c r="N298" s="171"/>
      <c r="O298" s="171"/>
      <c r="P298" s="171"/>
      <c r="Q298" s="171"/>
      <c r="R298" s="171"/>
      <c r="S298" s="171"/>
      <c r="T298" s="171"/>
      <c r="U298" s="171"/>
      <c r="V298" s="171"/>
      <c r="W298" s="171"/>
      <c r="X298" s="171"/>
      <c r="Y298" s="171"/>
      <c r="Z298" s="205"/>
      <c r="AA298" s="173"/>
      <c r="AB298" s="173"/>
      <c r="AC298" s="173"/>
      <c r="AD298" s="173"/>
      <c r="AE298" s="173"/>
      <c r="AF298" s="173"/>
      <c r="AG298" s="173"/>
      <c r="AH298" s="173"/>
      <c r="AI298" s="173"/>
      <c r="AJ298" s="173"/>
      <c r="AK298" s="173"/>
      <c r="AL298" s="173"/>
      <c r="AM298" s="173"/>
      <c r="AN298" s="173"/>
      <c r="AO298" s="173"/>
      <c r="AP298" s="173"/>
      <c r="AQ298" s="173"/>
      <c r="AR298" s="173"/>
      <c r="AS298" s="173"/>
      <c r="AT298" s="173"/>
      <c r="AU298" s="173"/>
      <c r="AV298" s="206"/>
    </row>
    <row r="299" spans="1:48" ht="15.75" customHeight="1">
      <c r="A299" s="554"/>
      <c r="B299" s="558"/>
      <c r="C299" s="165" t="s">
        <v>9</v>
      </c>
      <c r="D299" s="171"/>
      <c r="E299" s="171"/>
      <c r="F299" s="171"/>
      <c r="G299" s="171"/>
      <c r="H299" s="171"/>
      <c r="I299" s="171"/>
      <c r="J299" s="171"/>
      <c r="K299" s="171"/>
      <c r="L299" s="171"/>
      <c r="M299" s="171"/>
      <c r="N299" s="171"/>
      <c r="O299" s="171"/>
      <c r="P299" s="171"/>
      <c r="Q299" s="171"/>
      <c r="R299" s="171"/>
      <c r="S299" s="171"/>
      <c r="T299" s="171"/>
      <c r="U299" s="171"/>
      <c r="V299" s="171"/>
      <c r="W299" s="171"/>
      <c r="X299" s="171"/>
      <c r="Y299" s="171"/>
      <c r="Z299" s="205"/>
      <c r="AA299" s="173"/>
      <c r="AB299" s="173"/>
      <c r="AC299" s="173"/>
      <c r="AD299" s="173"/>
      <c r="AE299" s="173"/>
      <c r="AF299" s="173"/>
      <c r="AG299" s="173"/>
      <c r="AH299" s="173"/>
      <c r="AI299" s="173"/>
      <c r="AJ299" s="173"/>
      <c r="AK299" s="173"/>
      <c r="AL299" s="173"/>
      <c r="AM299" s="173"/>
      <c r="AN299" s="173"/>
      <c r="AO299" s="173"/>
      <c r="AP299" s="173"/>
      <c r="AQ299" s="173"/>
      <c r="AR299" s="173"/>
      <c r="AS299" s="173"/>
      <c r="AT299" s="173"/>
      <c r="AU299" s="173"/>
      <c r="AV299" s="206"/>
    </row>
    <row r="300" spans="1:48" ht="15.75" customHeight="1" thickBot="1">
      <c r="A300" s="554"/>
      <c r="B300" s="553"/>
      <c r="C300" s="168" t="s">
        <v>164</v>
      </c>
      <c r="D300" s="194" t="str">
        <f>IF('1. Samlet budgetoversigt'!F308="Ja (anbefales)",58000,IF(D298*D299=0,"",(D298*D299)))</f>
        <v/>
      </c>
      <c r="E300" s="194" t="str">
        <f t="shared" ref="E300:AV300" si="27">IF(E298*E299=0,"",(E298*E299))</f>
        <v/>
      </c>
      <c r="F300" s="194" t="str">
        <f t="shared" si="27"/>
        <v/>
      </c>
      <c r="G300" s="194" t="str">
        <f t="shared" si="27"/>
        <v/>
      </c>
      <c r="H300" s="194" t="str">
        <f t="shared" si="27"/>
        <v/>
      </c>
      <c r="I300" s="194" t="str">
        <f t="shared" si="27"/>
        <v/>
      </c>
      <c r="J300" s="194" t="str">
        <f t="shared" si="27"/>
        <v/>
      </c>
      <c r="K300" s="194" t="str">
        <f t="shared" si="27"/>
        <v/>
      </c>
      <c r="L300" s="194" t="str">
        <f t="shared" si="27"/>
        <v/>
      </c>
      <c r="M300" s="194" t="str">
        <f t="shared" si="27"/>
        <v/>
      </c>
      <c r="N300" s="194" t="str">
        <f t="shared" si="27"/>
        <v/>
      </c>
      <c r="O300" s="194" t="str">
        <f t="shared" si="27"/>
        <v/>
      </c>
      <c r="P300" s="194" t="str">
        <f t="shared" si="27"/>
        <v/>
      </c>
      <c r="Q300" s="194" t="str">
        <f t="shared" si="27"/>
        <v/>
      </c>
      <c r="R300" s="194" t="str">
        <f t="shared" si="27"/>
        <v/>
      </c>
      <c r="S300" s="194" t="str">
        <f t="shared" si="27"/>
        <v/>
      </c>
      <c r="T300" s="194" t="str">
        <f t="shared" si="27"/>
        <v/>
      </c>
      <c r="U300" s="194" t="str">
        <f t="shared" si="27"/>
        <v/>
      </c>
      <c r="V300" s="194" t="str">
        <f t="shared" si="27"/>
        <v/>
      </c>
      <c r="W300" s="194" t="str">
        <f t="shared" si="27"/>
        <v/>
      </c>
      <c r="X300" s="194" t="str">
        <f t="shared" si="27"/>
        <v/>
      </c>
      <c r="Y300" s="194" t="str">
        <f t="shared" si="27"/>
        <v/>
      </c>
      <c r="Z300" s="210" t="str">
        <f t="shared" si="27"/>
        <v/>
      </c>
      <c r="AA300" s="211" t="str">
        <f t="shared" si="27"/>
        <v/>
      </c>
      <c r="AB300" s="211" t="str">
        <f t="shared" si="27"/>
        <v/>
      </c>
      <c r="AC300" s="211" t="str">
        <f t="shared" si="27"/>
        <v/>
      </c>
      <c r="AD300" s="211" t="str">
        <f t="shared" si="27"/>
        <v/>
      </c>
      <c r="AE300" s="211" t="str">
        <f t="shared" si="27"/>
        <v/>
      </c>
      <c r="AF300" s="211" t="str">
        <f t="shared" si="27"/>
        <v/>
      </c>
      <c r="AG300" s="211" t="str">
        <f t="shared" si="27"/>
        <v/>
      </c>
      <c r="AH300" s="211" t="str">
        <f t="shared" si="27"/>
        <v/>
      </c>
      <c r="AI300" s="211" t="str">
        <f t="shared" si="27"/>
        <v/>
      </c>
      <c r="AJ300" s="211" t="str">
        <f t="shared" si="27"/>
        <v/>
      </c>
      <c r="AK300" s="211" t="str">
        <f t="shared" si="27"/>
        <v/>
      </c>
      <c r="AL300" s="211" t="str">
        <f t="shared" si="27"/>
        <v/>
      </c>
      <c r="AM300" s="211" t="str">
        <f t="shared" si="27"/>
        <v/>
      </c>
      <c r="AN300" s="211" t="str">
        <f t="shared" si="27"/>
        <v/>
      </c>
      <c r="AO300" s="211" t="str">
        <f t="shared" si="27"/>
        <v/>
      </c>
      <c r="AP300" s="211" t="str">
        <f t="shared" si="27"/>
        <v/>
      </c>
      <c r="AQ300" s="211" t="str">
        <f t="shared" si="27"/>
        <v/>
      </c>
      <c r="AR300" s="211" t="str">
        <f t="shared" si="27"/>
        <v/>
      </c>
      <c r="AS300" s="211" t="str">
        <f t="shared" si="27"/>
        <v/>
      </c>
      <c r="AT300" s="211" t="str">
        <f t="shared" si="27"/>
        <v/>
      </c>
      <c r="AU300" s="211" t="str">
        <f t="shared" si="27"/>
        <v/>
      </c>
      <c r="AV300" s="212" t="str">
        <f t="shared" si="27"/>
        <v/>
      </c>
    </row>
    <row r="301" spans="1:48" ht="70" customHeight="1" thickBot="1">
      <c r="A301" s="548" t="s">
        <v>69</v>
      </c>
      <c r="B301" s="549">
        <f>'1. Samlet budgetoversigt'!E313-(SUM('2. Specifikationer'!D302:AV302))</f>
        <v>0</v>
      </c>
      <c r="C301" s="167" t="s">
        <v>162</v>
      </c>
      <c r="D301" s="199"/>
      <c r="E301" s="199"/>
      <c r="F301" s="199"/>
      <c r="G301" s="199"/>
      <c r="H301" s="199"/>
      <c r="I301" s="199"/>
      <c r="J301" s="199"/>
      <c r="K301" s="199"/>
      <c r="L301" s="199"/>
      <c r="M301" s="199"/>
      <c r="N301" s="199"/>
      <c r="O301" s="199"/>
      <c r="P301" s="199"/>
      <c r="Q301" s="199"/>
      <c r="R301" s="199"/>
      <c r="S301" s="199"/>
      <c r="T301" s="199"/>
      <c r="U301" s="199"/>
      <c r="V301" s="199"/>
      <c r="W301" s="199"/>
      <c r="X301" s="199"/>
      <c r="Y301" s="199"/>
      <c r="Z301" s="205"/>
      <c r="AA301" s="173"/>
      <c r="AB301" s="173"/>
      <c r="AC301" s="173"/>
      <c r="AD301" s="173"/>
      <c r="AE301" s="173"/>
      <c r="AF301" s="173"/>
      <c r="AG301" s="173"/>
      <c r="AH301" s="173"/>
      <c r="AI301" s="173"/>
      <c r="AJ301" s="173"/>
      <c r="AK301" s="173"/>
      <c r="AL301" s="173"/>
      <c r="AM301" s="173"/>
      <c r="AN301" s="173"/>
      <c r="AO301" s="173"/>
      <c r="AP301" s="173"/>
      <c r="AQ301" s="173"/>
      <c r="AR301" s="173"/>
      <c r="AS301" s="173"/>
      <c r="AT301" s="173"/>
      <c r="AU301" s="173"/>
      <c r="AV301" s="206"/>
    </row>
    <row r="302" spans="1:48" ht="15.75" customHeight="1" thickBot="1">
      <c r="A302" s="548"/>
      <c r="B302" s="549"/>
      <c r="C302" s="166" t="s">
        <v>164</v>
      </c>
      <c r="D302" s="196"/>
      <c r="E302" s="196"/>
      <c r="F302" s="196"/>
      <c r="G302" s="196"/>
      <c r="H302" s="196"/>
      <c r="I302" s="196"/>
      <c r="J302" s="196"/>
      <c r="K302" s="196"/>
      <c r="L302" s="196"/>
      <c r="M302" s="196"/>
      <c r="N302" s="196"/>
      <c r="O302" s="196"/>
      <c r="P302" s="196"/>
      <c r="Q302" s="196"/>
      <c r="R302" s="196"/>
      <c r="S302" s="196"/>
      <c r="T302" s="196"/>
      <c r="U302" s="196"/>
      <c r="V302" s="196"/>
      <c r="W302" s="196"/>
      <c r="X302" s="196"/>
      <c r="Y302" s="196"/>
      <c r="Z302" s="205"/>
      <c r="AA302" s="173"/>
      <c r="AB302" s="173"/>
      <c r="AC302" s="173"/>
      <c r="AD302" s="173"/>
      <c r="AE302" s="173"/>
      <c r="AF302" s="173"/>
      <c r="AG302" s="173"/>
      <c r="AH302" s="173"/>
      <c r="AI302" s="173"/>
      <c r="AJ302" s="173"/>
      <c r="AK302" s="173"/>
      <c r="AL302" s="173"/>
      <c r="AM302" s="173"/>
      <c r="AN302" s="173"/>
      <c r="AO302" s="173"/>
      <c r="AP302" s="173"/>
      <c r="AQ302" s="173"/>
      <c r="AR302" s="173"/>
      <c r="AS302" s="173"/>
      <c r="AT302" s="173"/>
      <c r="AU302" s="173"/>
      <c r="AV302" s="206"/>
    </row>
    <row r="303" spans="1:48" ht="70" customHeight="1" thickBot="1">
      <c r="A303" s="548" t="s">
        <v>34</v>
      </c>
      <c r="B303" s="549">
        <f>'1. Samlet budgetoversigt'!E314-(SUM('2. Specifikationer'!D304:AV304))</f>
        <v>0</v>
      </c>
      <c r="C303" s="167" t="s">
        <v>162</v>
      </c>
      <c r="D303" s="199"/>
      <c r="E303" s="199"/>
      <c r="F303" s="199"/>
      <c r="G303" s="199"/>
      <c r="H303" s="199"/>
      <c r="I303" s="199"/>
      <c r="J303" s="199"/>
      <c r="K303" s="199"/>
      <c r="L303" s="199"/>
      <c r="M303" s="199"/>
      <c r="N303" s="199"/>
      <c r="O303" s="199"/>
      <c r="P303" s="199"/>
      <c r="Q303" s="199"/>
      <c r="R303" s="199"/>
      <c r="S303" s="199"/>
      <c r="T303" s="199"/>
      <c r="U303" s="199"/>
      <c r="V303" s="199"/>
      <c r="W303" s="199"/>
      <c r="X303" s="199"/>
      <c r="Y303" s="199"/>
      <c r="Z303" s="205"/>
      <c r="AA303" s="173"/>
      <c r="AB303" s="173"/>
      <c r="AC303" s="173"/>
      <c r="AD303" s="173"/>
      <c r="AE303" s="173"/>
      <c r="AF303" s="173"/>
      <c r="AG303" s="173"/>
      <c r="AH303" s="173"/>
      <c r="AI303" s="173"/>
      <c r="AJ303" s="173"/>
      <c r="AK303" s="173"/>
      <c r="AL303" s="173"/>
      <c r="AM303" s="173"/>
      <c r="AN303" s="173"/>
      <c r="AO303" s="173"/>
      <c r="AP303" s="173"/>
      <c r="AQ303" s="173"/>
      <c r="AR303" s="173"/>
      <c r="AS303" s="173"/>
      <c r="AT303" s="173"/>
      <c r="AU303" s="173"/>
      <c r="AV303" s="206"/>
    </row>
    <row r="304" spans="1:48" ht="15.75" customHeight="1" thickBot="1">
      <c r="A304" s="548"/>
      <c r="B304" s="549"/>
      <c r="C304" s="168" t="s">
        <v>164</v>
      </c>
      <c r="D304" s="196"/>
      <c r="E304" s="196"/>
      <c r="F304" s="196"/>
      <c r="G304" s="196"/>
      <c r="H304" s="196"/>
      <c r="I304" s="196"/>
      <c r="J304" s="196"/>
      <c r="K304" s="196"/>
      <c r="L304" s="196"/>
      <c r="M304" s="196"/>
      <c r="N304" s="196"/>
      <c r="O304" s="196"/>
      <c r="P304" s="196"/>
      <c r="Q304" s="196"/>
      <c r="R304" s="196"/>
      <c r="S304" s="196"/>
      <c r="T304" s="196"/>
      <c r="U304" s="196"/>
      <c r="V304" s="196"/>
      <c r="W304" s="196"/>
      <c r="X304" s="196"/>
      <c r="Y304" s="196"/>
      <c r="Z304" s="205"/>
      <c r="AA304" s="173"/>
      <c r="AB304" s="173"/>
      <c r="AC304" s="173"/>
      <c r="AD304" s="173"/>
      <c r="AE304" s="173"/>
      <c r="AF304" s="173"/>
      <c r="AG304" s="173"/>
      <c r="AH304" s="173"/>
      <c r="AI304" s="173"/>
      <c r="AJ304" s="173"/>
      <c r="AK304" s="173"/>
      <c r="AL304" s="173"/>
      <c r="AM304" s="173"/>
      <c r="AN304" s="173"/>
      <c r="AO304" s="173"/>
      <c r="AP304" s="173"/>
      <c r="AQ304" s="173"/>
      <c r="AR304" s="173"/>
      <c r="AS304" s="173"/>
      <c r="AT304" s="173"/>
      <c r="AU304" s="173"/>
      <c r="AV304" s="206"/>
    </row>
    <row r="305" spans="1:48" ht="50.15" customHeight="1">
      <c r="A305" s="550" t="s">
        <v>188</v>
      </c>
      <c r="B305" s="552">
        <f>'1. Samlet budgetoversigt'!E315-(SUM('2. Specifikationer'!D306:AV306))</f>
        <v>0</v>
      </c>
      <c r="C305" s="167" t="s">
        <v>238</v>
      </c>
      <c r="D305" s="411"/>
      <c r="E305" s="411"/>
      <c r="F305" s="411"/>
      <c r="G305" s="411"/>
      <c r="H305" s="411"/>
      <c r="I305" s="411"/>
      <c r="J305" s="411"/>
      <c r="K305" s="411"/>
      <c r="L305" s="411"/>
      <c r="M305" s="411"/>
      <c r="N305" s="411"/>
      <c r="O305" s="411"/>
      <c r="P305" s="411"/>
      <c r="Q305" s="411"/>
      <c r="R305" s="411"/>
      <c r="S305" s="411"/>
      <c r="T305" s="411"/>
      <c r="U305" s="411"/>
      <c r="V305" s="411"/>
      <c r="W305" s="411"/>
      <c r="X305" s="411"/>
      <c r="Y305" s="411"/>
      <c r="Z305" s="412"/>
      <c r="AA305" s="413"/>
      <c r="AB305" s="413"/>
      <c r="AC305" s="413"/>
      <c r="AD305" s="413"/>
      <c r="AE305" s="413"/>
      <c r="AF305" s="413"/>
      <c r="AG305" s="413"/>
      <c r="AH305" s="413"/>
      <c r="AI305" s="413"/>
      <c r="AJ305" s="413"/>
      <c r="AK305" s="413"/>
      <c r="AL305" s="413"/>
      <c r="AM305" s="413"/>
      <c r="AN305" s="413"/>
      <c r="AO305" s="413"/>
      <c r="AP305" s="413"/>
      <c r="AQ305" s="413"/>
      <c r="AR305" s="413"/>
      <c r="AS305" s="413"/>
      <c r="AT305" s="413"/>
      <c r="AU305" s="413"/>
      <c r="AV305" s="414"/>
    </row>
    <row r="306" spans="1:48" ht="15.75" customHeight="1" thickBot="1">
      <c r="A306" s="551"/>
      <c r="B306" s="553"/>
      <c r="C306" s="283" t="s">
        <v>188</v>
      </c>
      <c r="D306" s="282"/>
      <c r="E306" s="282"/>
      <c r="F306" s="282"/>
      <c r="G306" s="282"/>
      <c r="H306" s="282"/>
      <c r="I306" s="282"/>
      <c r="J306" s="282"/>
      <c r="K306" s="282"/>
      <c r="L306" s="282"/>
      <c r="M306" s="282"/>
      <c r="N306" s="282"/>
      <c r="O306" s="282"/>
      <c r="P306" s="282"/>
      <c r="Q306" s="282"/>
      <c r="R306" s="282"/>
      <c r="S306" s="282"/>
      <c r="T306" s="282"/>
      <c r="U306" s="282"/>
      <c r="V306" s="282"/>
      <c r="W306" s="282"/>
      <c r="X306" s="282"/>
      <c r="Y306" s="282"/>
      <c r="Z306" s="205"/>
      <c r="AA306" s="173"/>
      <c r="AB306" s="173"/>
      <c r="AC306" s="173"/>
      <c r="AD306" s="173"/>
      <c r="AE306" s="173"/>
      <c r="AF306" s="173"/>
      <c r="AG306" s="173"/>
      <c r="AH306" s="173"/>
      <c r="AI306" s="173"/>
      <c r="AJ306" s="173"/>
      <c r="AK306" s="173"/>
      <c r="AL306" s="173"/>
      <c r="AM306" s="173"/>
      <c r="AN306" s="173"/>
      <c r="AO306" s="173"/>
      <c r="AP306" s="173"/>
      <c r="AQ306" s="173"/>
      <c r="AR306" s="173"/>
      <c r="AS306" s="173"/>
      <c r="AT306" s="173"/>
      <c r="AU306" s="173"/>
      <c r="AV306" s="206"/>
    </row>
    <row r="307" spans="1:48" ht="70" customHeight="1">
      <c r="A307" s="550" t="s">
        <v>10</v>
      </c>
      <c r="B307" s="552">
        <f>'1. Samlet budgetoversigt'!E316-(SUM('2. Specifikationer'!D308:AV308))</f>
        <v>0</v>
      </c>
      <c r="C307" s="281" t="s">
        <v>162</v>
      </c>
      <c r="D307" s="411"/>
      <c r="E307" s="411"/>
      <c r="F307" s="411"/>
      <c r="G307" s="411"/>
      <c r="H307" s="411"/>
      <c r="I307" s="411"/>
      <c r="J307" s="411"/>
      <c r="K307" s="411"/>
      <c r="L307" s="411"/>
      <c r="M307" s="411"/>
      <c r="N307" s="411"/>
      <c r="O307" s="411"/>
      <c r="P307" s="411"/>
      <c r="Q307" s="411"/>
      <c r="R307" s="411"/>
      <c r="S307" s="411"/>
      <c r="T307" s="411"/>
      <c r="U307" s="411"/>
      <c r="V307" s="411"/>
      <c r="W307" s="411"/>
      <c r="X307" s="411"/>
      <c r="Y307" s="411"/>
      <c r="Z307" s="412"/>
      <c r="AA307" s="413"/>
      <c r="AB307" s="413"/>
      <c r="AC307" s="413"/>
      <c r="AD307" s="413"/>
      <c r="AE307" s="413"/>
      <c r="AF307" s="413"/>
      <c r="AG307" s="413"/>
      <c r="AH307" s="413"/>
      <c r="AI307" s="413"/>
      <c r="AJ307" s="413"/>
      <c r="AK307" s="413"/>
      <c r="AL307" s="413"/>
      <c r="AM307" s="413"/>
      <c r="AN307" s="413"/>
      <c r="AO307" s="413"/>
      <c r="AP307" s="413"/>
      <c r="AQ307" s="413"/>
      <c r="AR307" s="413"/>
      <c r="AS307" s="413"/>
      <c r="AT307" s="413"/>
      <c r="AU307" s="413"/>
      <c r="AV307" s="414"/>
    </row>
    <row r="308" spans="1:48" ht="15.75" customHeight="1" thickBot="1">
      <c r="A308" s="551"/>
      <c r="B308" s="553"/>
      <c r="C308" s="166" t="s">
        <v>164</v>
      </c>
      <c r="D308" s="284"/>
      <c r="E308" s="284"/>
      <c r="F308" s="284"/>
      <c r="G308" s="284"/>
      <c r="H308" s="284"/>
      <c r="I308" s="284"/>
      <c r="J308" s="284"/>
      <c r="K308" s="284"/>
      <c r="L308" s="284"/>
      <c r="M308" s="284"/>
      <c r="N308" s="284"/>
      <c r="O308" s="284"/>
      <c r="P308" s="284"/>
      <c r="Q308" s="284"/>
      <c r="R308" s="284"/>
      <c r="S308" s="284"/>
      <c r="T308" s="284"/>
      <c r="U308" s="284"/>
      <c r="V308" s="284"/>
      <c r="W308" s="284"/>
      <c r="X308" s="284"/>
      <c r="Y308" s="284"/>
      <c r="Z308" s="205"/>
      <c r="AA308" s="173"/>
      <c r="AB308" s="173"/>
      <c r="AC308" s="173"/>
      <c r="AD308" s="173"/>
      <c r="AE308" s="173"/>
      <c r="AF308" s="173"/>
      <c r="AG308" s="173"/>
      <c r="AH308" s="173"/>
      <c r="AI308" s="173"/>
      <c r="AJ308" s="173"/>
      <c r="AK308" s="173"/>
      <c r="AL308" s="173"/>
      <c r="AM308" s="173"/>
      <c r="AN308" s="173"/>
      <c r="AO308" s="173"/>
      <c r="AP308" s="173"/>
      <c r="AQ308" s="173"/>
      <c r="AR308" s="173"/>
      <c r="AS308" s="173"/>
      <c r="AT308" s="173"/>
      <c r="AU308" s="173"/>
      <c r="AV308" s="206"/>
    </row>
    <row r="309" spans="1:48" ht="70" customHeight="1" thickBot="1">
      <c r="A309" s="548" t="s">
        <v>68</v>
      </c>
      <c r="B309" s="549">
        <f>'1. Samlet budgetoversigt'!E317-(SUM('2. Specifikationer'!D310:AV310))</f>
        <v>0</v>
      </c>
      <c r="C309" s="170" t="s">
        <v>162</v>
      </c>
      <c r="D309" s="199"/>
      <c r="E309" s="199"/>
      <c r="F309" s="199"/>
      <c r="G309" s="199"/>
      <c r="H309" s="199"/>
      <c r="I309" s="199"/>
      <c r="J309" s="199"/>
      <c r="K309" s="199"/>
      <c r="L309" s="199"/>
      <c r="M309" s="199"/>
      <c r="N309" s="199"/>
      <c r="O309" s="199"/>
      <c r="P309" s="199"/>
      <c r="Q309" s="199"/>
      <c r="R309" s="199"/>
      <c r="S309" s="199"/>
      <c r="T309" s="199"/>
      <c r="U309" s="199"/>
      <c r="V309" s="199"/>
      <c r="W309" s="199"/>
      <c r="X309" s="199"/>
      <c r="Y309" s="199"/>
      <c r="Z309" s="205"/>
      <c r="AA309" s="173"/>
      <c r="AB309" s="173"/>
      <c r="AC309" s="173"/>
      <c r="AD309" s="173"/>
      <c r="AE309" s="173"/>
      <c r="AF309" s="173"/>
      <c r="AG309" s="173"/>
      <c r="AH309" s="173"/>
      <c r="AI309" s="173"/>
      <c r="AJ309" s="173"/>
      <c r="AK309" s="173"/>
      <c r="AL309" s="173"/>
      <c r="AM309" s="173"/>
      <c r="AN309" s="173"/>
      <c r="AO309" s="173"/>
      <c r="AP309" s="173"/>
      <c r="AQ309" s="173"/>
      <c r="AR309" s="173"/>
      <c r="AS309" s="173"/>
      <c r="AT309" s="173"/>
      <c r="AU309" s="173"/>
      <c r="AV309" s="206"/>
    </row>
    <row r="310" spans="1:48" ht="15.75" customHeight="1" thickBot="1">
      <c r="A310" s="548"/>
      <c r="B310" s="549"/>
      <c r="C310" s="166" t="s">
        <v>164</v>
      </c>
      <c r="D310" s="197"/>
      <c r="E310" s="196"/>
      <c r="F310" s="196"/>
      <c r="G310" s="196"/>
      <c r="H310" s="196"/>
      <c r="I310" s="196"/>
      <c r="J310" s="196"/>
      <c r="K310" s="196"/>
      <c r="L310" s="196"/>
      <c r="M310" s="196"/>
      <c r="N310" s="196"/>
      <c r="O310" s="196"/>
      <c r="P310" s="196"/>
      <c r="Q310" s="196"/>
      <c r="R310" s="196"/>
      <c r="S310" s="196"/>
      <c r="T310" s="196"/>
      <c r="U310" s="196"/>
      <c r="V310" s="196"/>
      <c r="W310" s="196"/>
      <c r="X310" s="196"/>
      <c r="Y310" s="196"/>
      <c r="Z310" s="207"/>
      <c r="AA310" s="208"/>
      <c r="AB310" s="208"/>
      <c r="AC310" s="208"/>
      <c r="AD310" s="208"/>
      <c r="AE310" s="208"/>
      <c r="AF310" s="208"/>
      <c r="AG310" s="208"/>
      <c r="AH310" s="208"/>
      <c r="AI310" s="208"/>
      <c r="AJ310" s="208"/>
      <c r="AK310" s="208"/>
      <c r="AL310" s="208"/>
      <c r="AM310" s="208"/>
      <c r="AN310" s="208"/>
      <c r="AO310" s="208"/>
      <c r="AP310" s="208"/>
      <c r="AQ310" s="208"/>
      <c r="AR310" s="208"/>
      <c r="AS310" s="208"/>
      <c r="AT310" s="208"/>
      <c r="AU310" s="208"/>
      <c r="AV310" s="209"/>
    </row>
    <row r="311" spans="1:48" ht="14.5" thickBot="1"/>
    <row r="312" spans="1:48" ht="18.5" thickTop="1">
      <c r="A312" s="285" t="s">
        <v>24</v>
      </c>
      <c r="B312" s="286" t="str">
        <f>IF('1. Samlet budgetoversigt'!B328="","",'1. Samlet budgetoversigt'!B328)</f>
        <v/>
      </c>
      <c r="C312" s="285" t="s">
        <v>49</v>
      </c>
      <c r="D312" s="257">
        <f>IF(D319="Ekstern evaluator understøtter projektets effekstyring. Der bidrages med efterkvalificering, vejledning i effektstyring samt outcomemåling (anbefales af sekretariatet)",1,0)</f>
        <v>0</v>
      </c>
      <c r="E312" s="176"/>
    </row>
    <row r="313" spans="1:48">
      <c r="A313" s="176"/>
      <c r="B313" s="176"/>
      <c r="C313" s="176"/>
      <c r="D313" s="176"/>
      <c r="E313" s="176"/>
    </row>
    <row r="314" spans="1:48" ht="14.5" thickBot="1">
      <c r="A314" s="176"/>
      <c r="B314" s="183" t="s">
        <v>200</v>
      </c>
      <c r="C314" s="179" t="s">
        <v>161</v>
      </c>
      <c r="D314" s="183" t="s">
        <v>165</v>
      </c>
      <c r="E314" s="183" t="s">
        <v>166</v>
      </c>
      <c r="F314" s="183" t="s">
        <v>167</v>
      </c>
      <c r="G314" s="183" t="s">
        <v>168</v>
      </c>
      <c r="H314" s="183" t="s">
        <v>169</v>
      </c>
      <c r="I314" s="183" t="s">
        <v>170</v>
      </c>
      <c r="J314" s="183" t="s">
        <v>171</v>
      </c>
      <c r="K314" s="183" t="s">
        <v>172</v>
      </c>
      <c r="L314" s="183" t="s">
        <v>173</v>
      </c>
      <c r="M314" s="183" t="s">
        <v>174</v>
      </c>
      <c r="N314" s="183" t="s">
        <v>175</v>
      </c>
      <c r="O314" s="183" t="s">
        <v>176</v>
      </c>
      <c r="P314" s="183" t="s">
        <v>177</v>
      </c>
      <c r="Q314" s="183" t="s">
        <v>178</v>
      </c>
      <c r="R314" s="183" t="s">
        <v>179</v>
      </c>
      <c r="S314" s="183" t="s">
        <v>180</v>
      </c>
      <c r="T314" s="183" t="s">
        <v>181</v>
      </c>
      <c r="U314" s="183" t="s">
        <v>182</v>
      </c>
      <c r="V314" s="183" t="s">
        <v>183</v>
      </c>
      <c r="W314" s="183" t="s">
        <v>184</v>
      </c>
      <c r="X314" s="183" t="s">
        <v>185</v>
      </c>
      <c r="Y314" s="183" t="s">
        <v>186</v>
      </c>
      <c r="Z314" s="201" t="s">
        <v>199</v>
      </c>
    </row>
    <row r="315" spans="1:48" ht="70" customHeight="1">
      <c r="A315" s="550" t="s">
        <v>67</v>
      </c>
      <c r="B315" s="555" t="str">
        <f>_xlfn.CONCAT('1. Samlet budgetoversigt'!F333-(SUM('2. Specifikationer'!D317:AV317))," timer")</f>
        <v>0 timer</v>
      </c>
      <c r="C315" s="181" t="s">
        <v>162</v>
      </c>
      <c r="D315" s="199"/>
      <c r="E315" s="199"/>
      <c r="F315" s="199"/>
      <c r="G315" s="199"/>
      <c r="H315" s="199"/>
      <c r="I315" s="199"/>
      <c r="J315" s="199"/>
      <c r="K315" s="199"/>
      <c r="L315" s="199"/>
      <c r="M315" s="199"/>
      <c r="N315" s="199"/>
      <c r="O315" s="199"/>
      <c r="P315" s="199"/>
      <c r="Q315" s="199"/>
      <c r="R315" s="199"/>
      <c r="S315" s="199"/>
      <c r="T315" s="199"/>
      <c r="U315" s="199"/>
      <c r="V315" s="199"/>
      <c r="W315" s="199"/>
      <c r="X315" s="199"/>
      <c r="Y315" s="199"/>
      <c r="Z315" s="202"/>
      <c r="AA315" s="203"/>
      <c r="AB315" s="203"/>
      <c r="AC315" s="203"/>
      <c r="AD315" s="203"/>
      <c r="AE315" s="203"/>
      <c r="AF315" s="203"/>
      <c r="AG315" s="203"/>
      <c r="AH315" s="203"/>
      <c r="AI315" s="203"/>
      <c r="AJ315" s="203"/>
      <c r="AK315" s="203"/>
      <c r="AL315" s="203"/>
      <c r="AM315" s="203"/>
      <c r="AN315" s="203"/>
      <c r="AO315" s="203"/>
      <c r="AP315" s="203"/>
      <c r="AQ315" s="203"/>
      <c r="AR315" s="203"/>
      <c r="AS315" s="203"/>
      <c r="AT315" s="203"/>
      <c r="AU315" s="203"/>
      <c r="AV315" s="204"/>
    </row>
    <row r="316" spans="1:48" ht="15.75" customHeight="1">
      <c r="A316" s="554"/>
      <c r="B316" s="556"/>
      <c r="C316" s="165" t="s">
        <v>163</v>
      </c>
      <c r="D316" s="171"/>
      <c r="E316" s="171"/>
      <c r="F316" s="171"/>
      <c r="G316" s="171"/>
      <c r="H316" s="171"/>
      <c r="I316" s="171"/>
      <c r="J316" s="171"/>
      <c r="K316" s="171"/>
      <c r="L316" s="171"/>
      <c r="M316" s="171"/>
      <c r="N316" s="171"/>
      <c r="O316" s="171"/>
      <c r="P316" s="171"/>
      <c r="Q316" s="171"/>
      <c r="R316" s="171"/>
      <c r="S316" s="171"/>
      <c r="T316" s="171"/>
      <c r="U316" s="171"/>
      <c r="V316" s="171"/>
      <c r="W316" s="171"/>
      <c r="X316" s="171"/>
      <c r="Y316" s="171"/>
      <c r="Z316" s="205"/>
      <c r="AA316" s="173"/>
      <c r="AB316" s="173"/>
      <c r="AC316" s="173"/>
      <c r="AD316" s="173"/>
      <c r="AE316" s="173"/>
      <c r="AF316" s="173"/>
      <c r="AG316" s="173"/>
      <c r="AH316" s="173"/>
      <c r="AI316" s="173"/>
      <c r="AJ316" s="173"/>
      <c r="AK316" s="173"/>
      <c r="AL316" s="173"/>
      <c r="AM316" s="173"/>
      <c r="AN316" s="173"/>
      <c r="AO316" s="173"/>
      <c r="AP316" s="173"/>
      <c r="AQ316" s="173"/>
      <c r="AR316" s="173"/>
      <c r="AS316" s="173"/>
      <c r="AT316" s="173"/>
      <c r="AU316" s="173"/>
      <c r="AV316" s="206"/>
    </row>
    <row r="317" spans="1:48" ht="15.75" customHeight="1" thickBot="1">
      <c r="A317" s="554"/>
      <c r="B317" s="557"/>
      <c r="C317" s="165" t="s">
        <v>9</v>
      </c>
      <c r="D317" s="171"/>
      <c r="E317" s="171"/>
      <c r="F317" s="171"/>
      <c r="G317" s="171"/>
      <c r="H317" s="171"/>
      <c r="I317" s="171"/>
      <c r="J317" s="171"/>
      <c r="K317" s="171"/>
      <c r="L317" s="171"/>
      <c r="M317" s="171"/>
      <c r="N317" s="171"/>
      <c r="O317" s="171"/>
      <c r="P317" s="171"/>
      <c r="Q317" s="171"/>
      <c r="R317" s="171"/>
      <c r="S317" s="171"/>
      <c r="T317" s="171"/>
      <c r="U317" s="171"/>
      <c r="V317" s="171"/>
      <c r="W317" s="171"/>
      <c r="X317" s="171"/>
      <c r="Y317" s="171"/>
      <c r="Z317" s="205"/>
      <c r="AA317" s="173"/>
      <c r="AB317" s="173"/>
      <c r="AC317" s="173"/>
      <c r="AD317" s="173"/>
      <c r="AE317" s="173"/>
      <c r="AF317" s="173"/>
      <c r="AG317" s="173"/>
      <c r="AH317" s="173"/>
      <c r="AI317" s="173"/>
      <c r="AJ317" s="173"/>
      <c r="AK317" s="173"/>
      <c r="AL317" s="173"/>
      <c r="AM317" s="173"/>
      <c r="AN317" s="173"/>
      <c r="AO317" s="173"/>
      <c r="AP317" s="173"/>
      <c r="AQ317" s="173"/>
      <c r="AR317" s="173"/>
      <c r="AS317" s="173"/>
      <c r="AT317" s="173"/>
      <c r="AU317" s="173"/>
      <c r="AV317" s="206"/>
    </row>
    <row r="318" spans="1:48" ht="15.75" customHeight="1" thickBot="1">
      <c r="A318" s="551"/>
      <c r="B318" s="214">
        <f>'1. Samlet budgetoversigt'!E333-(SUM('2. Specifikationer'!D318:AV318))</f>
        <v>0</v>
      </c>
      <c r="C318" s="166" t="s">
        <v>164</v>
      </c>
      <c r="D318" s="195" t="str">
        <f>IF(D316*D317=0,"",(D316*D317))</f>
        <v/>
      </c>
      <c r="E318" s="195" t="str">
        <f t="shared" ref="E318:AV318" si="28">IF(E316*E317=0,"",(E316*E317))</f>
        <v/>
      </c>
      <c r="F318" s="195" t="str">
        <f t="shared" si="28"/>
        <v/>
      </c>
      <c r="G318" s="195" t="str">
        <f t="shared" si="28"/>
        <v/>
      </c>
      <c r="H318" s="195" t="str">
        <f t="shared" si="28"/>
        <v/>
      </c>
      <c r="I318" s="195" t="str">
        <f t="shared" si="28"/>
        <v/>
      </c>
      <c r="J318" s="195" t="str">
        <f t="shared" si="28"/>
        <v/>
      </c>
      <c r="K318" s="195" t="str">
        <f t="shared" si="28"/>
        <v/>
      </c>
      <c r="L318" s="195" t="str">
        <f t="shared" si="28"/>
        <v/>
      </c>
      <c r="M318" s="195" t="str">
        <f t="shared" si="28"/>
        <v/>
      </c>
      <c r="N318" s="195" t="str">
        <f t="shared" si="28"/>
        <v/>
      </c>
      <c r="O318" s="195" t="str">
        <f t="shared" si="28"/>
        <v/>
      </c>
      <c r="P318" s="195" t="str">
        <f t="shared" si="28"/>
        <v/>
      </c>
      <c r="Q318" s="195" t="str">
        <f t="shared" si="28"/>
        <v/>
      </c>
      <c r="R318" s="195" t="str">
        <f t="shared" si="28"/>
        <v/>
      </c>
      <c r="S318" s="195" t="str">
        <f t="shared" si="28"/>
        <v/>
      </c>
      <c r="T318" s="195" t="str">
        <f t="shared" si="28"/>
        <v/>
      </c>
      <c r="U318" s="195" t="str">
        <f t="shared" si="28"/>
        <v/>
      </c>
      <c r="V318" s="195" t="str">
        <f t="shared" si="28"/>
        <v/>
      </c>
      <c r="W318" s="195" t="str">
        <f t="shared" si="28"/>
        <v/>
      </c>
      <c r="X318" s="195" t="str">
        <f t="shared" si="28"/>
        <v/>
      </c>
      <c r="Y318" s="195" t="str">
        <f t="shared" si="28"/>
        <v/>
      </c>
      <c r="Z318" s="210" t="str">
        <f t="shared" si="28"/>
        <v/>
      </c>
      <c r="AA318" s="211" t="str">
        <f t="shared" si="28"/>
        <v/>
      </c>
      <c r="AB318" s="211" t="str">
        <f t="shared" si="28"/>
        <v/>
      </c>
      <c r="AC318" s="211" t="str">
        <f t="shared" si="28"/>
        <v/>
      </c>
      <c r="AD318" s="211" t="str">
        <f t="shared" si="28"/>
        <v/>
      </c>
      <c r="AE318" s="211" t="str">
        <f t="shared" si="28"/>
        <v/>
      </c>
      <c r="AF318" s="211" t="str">
        <f t="shared" si="28"/>
        <v/>
      </c>
      <c r="AG318" s="211" t="str">
        <f t="shared" si="28"/>
        <v/>
      </c>
      <c r="AH318" s="211" t="str">
        <f t="shared" si="28"/>
        <v/>
      </c>
      <c r="AI318" s="211" t="str">
        <f t="shared" si="28"/>
        <v/>
      </c>
      <c r="AJ318" s="211" t="str">
        <f t="shared" si="28"/>
        <v/>
      </c>
      <c r="AK318" s="211" t="str">
        <f t="shared" si="28"/>
        <v/>
      </c>
      <c r="AL318" s="211" t="str">
        <f t="shared" si="28"/>
        <v/>
      </c>
      <c r="AM318" s="211" t="str">
        <f t="shared" si="28"/>
        <v/>
      </c>
      <c r="AN318" s="211" t="str">
        <f t="shared" si="28"/>
        <v/>
      </c>
      <c r="AO318" s="211" t="str">
        <f t="shared" si="28"/>
        <v/>
      </c>
      <c r="AP318" s="211" t="str">
        <f t="shared" si="28"/>
        <v/>
      </c>
      <c r="AQ318" s="211" t="str">
        <f t="shared" si="28"/>
        <v/>
      </c>
      <c r="AR318" s="211" t="str">
        <f t="shared" si="28"/>
        <v/>
      </c>
      <c r="AS318" s="211" t="str">
        <f t="shared" si="28"/>
        <v/>
      </c>
      <c r="AT318" s="211" t="str">
        <f t="shared" si="28"/>
        <v/>
      </c>
      <c r="AU318" s="211" t="str">
        <f t="shared" si="28"/>
        <v/>
      </c>
      <c r="AV318" s="212" t="str">
        <f t="shared" si="28"/>
        <v/>
      </c>
    </row>
    <row r="319" spans="1:48" ht="70" customHeight="1">
      <c r="A319" s="554" t="s">
        <v>3</v>
      </c>
      <c r="B319" s="552">
        <f>'1. Samlet budgetoversigt'!E334-(SUM('2. Specifikationer'!D322:AV322))</f>
        <v>0</v>
      </c>
      <c r="C319" s="170" t="s">
        <v>162</v>
      </c>
      <c r="D319" s="410"/>
      <c r="E319" s="200"/>
      <c r="F319" s="200"/>
      <c r="G319" s="200"/>
      <c r="H319" s="200"/>
      <c r="I319" s="200"/>
      <c r="J319" s="200"/>
      <c r="K319" s="200"/>
      <c r="L319" s="200"/>
      <c r="M319" s="200"/>
      <c r="N319" s="200"/>
      <c r="O319" s="200"/>
      <c r="P319" s="200"/>
      <c r="Q319" s="200"/>
      <c r="R319" s="200"/>
      <c r="S319" s="200"/>
      <c r="T319" s="200"/>
      <c r="U319" s="200"/>
      <c r="V319" s="200"/>
      <c r="W319" s="200"/>
      <c r="X319" s="200"/>
      <c r="Y319" s="200"/>
      <c r="Z319" s="205"/>
      <c r="AA319" s="173"/>
      <c r="AB319" s="173"/>
      <c r="AC319" s="173"/>
      <c r="AD319" s="173"/>
      <c r="AE319" s="173"/>
      <c r="AF319" s="173"/>
      <c r="AG319" s="173"/>
      <c r="AH319" s="173"/>
      <c r="AI319" s="173"/>
      <c r="AJ319" s="173"/>
      <c r="AK319" s="173"/>
      <c r="AL319" s="173"/>
      <c r="AM319" s="173"/>
      <c r="AN319" s="173"/>
      <c r="AO319" s="173"/>
      <c r="AP319" s="173"/>
      <c r="AQ319" s="173"/>
      <c r="AR319" s="173"/>
      <c r="AS319" s="173"/>
      <c r="AT319" s="173"/>
      <c r="AU319" s="173"/>
      <c r="AV319" s="206"/>
    </row>
    <row r="320" spans="1:48" ht="15.75" customHeight="1">
      <c r="A320" s="554"/>
      <c r="B320" s="558"/>
      <c r="C320" s="165" t="s">
        <v>163</v>
      </c>
      <c r="D320" s="171"/>
      <c r="E320" s="171"/>
      <c r="F320" s="171"/>
      <c r="G320" s="171"/>
      <c r="H320" s="171"/>
      <c r="I320" s="171"/>
      <c r="J320" s="171"/>
      <c r="K320" s="171"/>
      <c r="L320" s="171"/>
      <c r="M320" s="171"/>
      <c r="N320" s="171"/>
      <c r="O320" s="171"/>
      <c r="P320" s="171"/>
      <c r="Q320" s="171"/>
      <c r="R320" s="171"/>
      <c r="S320" s="171"/>
      <c r="T320" s="171"/>
      <c r="U320" s="171"/>
      <c r="V320" s="171"/>
      <c r="W320" s="171"/>
      <c r="X320" s="171"/>
      <c r="Y320" s="171"/>
      <c r="Z320" s="205"/>
      <c r="AA320" s="173"/>
      <c r="AB320" s="173"/>
      <c r="AC320" s="173"/>
      <c r="AD320" s="173"/>
      <c r="AE320" s="173"/>
      <c r="AF320" s="173"/>
      <c r="AG320" s="173"/>
      <c r="AH320" s="173"/>
      <c r="AI320" s="173"/>
      <c r="AJ320" s="173"/>
      <c r="AK320" s="173"/>
      <c r="AL320" s="173"/>
      <c r="AM320" s="173"/>
      <c r="AN320" s="173"/>
      <c r="AO320" s="173"/>
      <c r="AP320" s="173"/>
      <c r="AQ320" s="173"/>
      <c r="AR320" s="173"/>
      <c r="AS320" s="173"/>
      <c r="AT320" s="173"/>
      <c r="AU320" s="173"/>
      <c r="AV320" s="206"/>
    </row>
    <row r="321" spans="1:48" ht="15.75" customHeight="1">
      <c r="A321" s="554"/>
      <c r="B321" s="558"/>
      <c r="C321" s="165" t="s">
        <v>9</v>
      </c>
      <c r="D321" s="171"/>
      <c r="E321" s="171"/>
      <c r="F321" s="171"/>
      <c r="G321" s="171"/>
      <c r="H321" s="171"/>
      <c r="I321" s="171"/>
      <c r="J321" s="171"/>
      <c r="K321" s="171"/>
      <c r="L321" s="171"/>
      <c r="M321" s="171"/>
      <c r="N321" s="171"/>
      <c r="O321" s="171"/>
      <c r="P321" s="171"/>
      <c r="Q321" s="171"/>
      <c r="R321" s="171"/>
      <c r="S321" s="171"/>
      <c r="T321" s="171"/>
      <c r="U321" s="171"/>
      <c r="V321" s="171"/>
      <c r="W321" s="171"/>
      <c r="X321" s="171"/>
      <c r="Y321" s="171"/>
      <c r="Z321" s="205"/>
      <c r="AA321" s="173"/>
      <c r="AB321" s="173"/>
      <c r="AC321" s="173"/>
      <c r="AD321" s="173"/>
      <c r="AE321" s="173"/>
      <c r="AF321" s="173"/>
      <c r="AG321" s="173"/>
      <c r="AH321" s="173"/>
      <c r="AI321" s="173"/>
      <c r="AJ321" s="173"/>
      <c r="AK321" s="173"/>
      <c r="AL321" s="173"/>
      <c r="AM321" s="173"/>
      <c r="AN321" s="173"/>
      <c r="AO321" s="173"/>
      <c r="AP321" s="173"/>
      <c r="AQ321" s="173"/>
      <c r="AR321" s="173"/>
      <c r="AS321" s="173"/>
      <c r="AT321" s="173"/>
      <c r="AU321" s="173"/>
      <c r="AV321" s="206"/>
    </row>
    <row r="322" spans="1:48" ht="15.75" customHeight="1" thickBot="1">
      <c r="A322" s="554"/>
      <c r="B322" s="553"/>
      <c r="C322" s="168" t="s">
        <v>164</v>
      </c>
      <c r="D322" s="194" t="str">
        <f>IF('1. Samlet budgetoversigt'!F330="Ja (anbefales)",58000,IF(D320*D321=0,"",(D320*D321)))</f>
        <v/>
      </c>
      <c r="E322" s="194" t="str">
        <f t="shared" ref="E322:AV322" si="29">IF(E320*E321=0,"",(E320*E321))</f>
        <v/>
      </c>
      <c r="F322" s="194" t="str">
        <f t="shared" si="29"/>
        <v/>
      </c>
      <c r="G322" s="194" t="str">
        <f t="shared" si="29"/>
        <v/>
      </c>
      <c r="H322" s="194" t="str">
        <f t="shared" si="29"/>
        <v/>
      </c>
      <c r="I322" s="194" t="str">
        <f t="shared" si="29"/>
        <v/>
      </c>
      <c r="J322" s="194" t="str">
        <f t="shared" si="29"/>
        <v/>
      </c>
      <c r="K322" s="194" t="str">
        <f t="shared" si="29"/>
        <v/>
      </c>
      <c r="L322" s="194" t="str">
        <f t="shared" si="29"/>
        <v/>
      </c>
      <c r="M322" s="194" t="str">
        <f t="shared" si="29"/>
        <v/>
      </c>
      <c r="N322" s="194" t="str">
        <f t="shared" si="29"/>
        <v/>
      </c>
      <c r="O322" s="194" t="str">
        <f t="shared" si="29"/>
        <v/>
      </c>
      <c r="P322" s="194" t="str">
        <f t="shared" si="29"/>
        <v/>
      </c>
      <c r="Q322" s="194" t="str">
        <f t="shared" si="29"/>
        <v/>
      </c>
      <c r="R322" s="194" t="str">
        <f t="shared" si="29"/>
        <v/>
      </c>
      <c r="S322" s="194" t="str">
        <f t="shared" si="29"/>
        <v/>
      </c>
      <c r="T322" s="194" t="str">
        <f t="shared" si="29"/>
        <v/>
      </c>
      <c r="U322" s="194" t="str">
        <f t="shared" si="29"/>
        <v/>
      </c>
      <c r="V322" s="194" t="str">
        <f t="shared" si="29"/>
        <v/>
      </c>
      <c r="W322" s="194" t="str">
        <f t="shared" si="29"/>
        <v/>
      </c>
      <c r="X322" s="194" t="str">
        <f t="shared" si="29"/>
        <v/>
      </c>
      <c r="Y322" s="194" t="str">
        <f t="shared" si="29"/>
        <v/>
      </c>
      <c r="Z322" s="210" t="str">
        <f t="shared" si="29"/>
        <v/>
      </c>
      <c r="AA322" s="211" t="str">
        <f t="shared" si="29"/>
        <v/>
      </c>
      <c r="AB322" s="211" t="str">
        <f t="shared" si="29"/>
        <v/>
      </c>
      <c r="AC322" s="211" t="str">
        <f t="shared" si="29"/>
        <v/>
      </c>
      <c r="AD322" s="211" t="str">
        <f t="shared" si="29"/>
        <v/>
      </c>
      <c r="AE322" s="211" t="str">
        <f t="shared" si="29"/>
        <v/>
      </c>
      <c r="AF322" s="211" t="str">
        <f t="shared" si="29"/>
        <v/>
      </c>
      <c r="AG322" s="211" t="str">
        <f t="shared" si="29"/>
        <v/>
      </c>
      <c r="AH322" s="211" t="str">
        <f t="shared" si="29"/>
        <v/>
      </c>
      <c r="AI322" s="211" t="str">
        <f t="shared" si="29"/>
        <v/>
      </c>
      <c r="AJ322" s="211" t="str">
        <f t="shared" si="29"/>
        <v/>
      </c>
      <c r="AK322" s="211" t="str">
        <f t="shared" si="29"/>
        <v/>
      </c>
      <c r="AL322" s="211" t="str">
        <f t="shared" si="29"/>
        <v/>
      </c>
      <c r="AM322" s="211" t="str">
        <f t="shared" si="29"/>
        <v/>
      </c>
      <c r="AN322" s="211" t="str">
        <f t="shared" si="29"/>
        <v/>
      </c>
      <c r="AO322" s="211" t="str">
        <f t="shared" si="29"/>
        <v/>
      </c>
      <c r="AP322" s="211" t="str">
        <f t="shared" si="29"/>
        <v/>
      </c>
      <c r="AQ322" s="211" t="str">
        <f t="shared" si="29"/>
        <v/>
      </c>
      <c r="AR322" s="211" t="str">
        <f t="shared" si="29"/>
        <v/>
      </c>
      <c r="AS322" s="211" t="str">
        <f t="shared" si="29"/>
        <v/>
      </c>
      <c r="AT322" s="211" t="str">
        <f t="shared" si="29"/>
        <v/>
      </c>
      <c r="AU322" s="211" t="str">
        <f t="shared" si="29"/>
        <v/>
      </c>
      <c r="AV322" s="212" t="str">
        <f t="shared" si="29"/>
        <v/>
      </c>
    </row>
    <row r="323" spans="1:48" ht="70" customHeight="1" thickBot="1">
      <c r="A323" s="548" t="s">
        <v>69</v>
      </c>
      <c r="B323" s="549">
        <f>'1. Samlet budgetoversigt'!E335-(SUM('2. Specifikationer'!D324:AV324))</f>
        <v>0</v>
      </c>
      <c r="C323" s="167" t="s">
        <v>162</v>
      </c>
      <c r="D323" s="199"/>
      <c r="E323" s="199"/>
      <c r="F323" s="199"/>
      <c r="G323" s="199"/>
      <c r="H323" s="199"/>
      <c r="I323" s="199"/>
      <c r="J323" s="199"/>
      <c r="K323" s="199"/>
      <c r="L323" s="199"/>
      <c r="M323" s="199"/>
      <c r="N323" s="199"/>
      <c r="O323" s="199"/>
      <c r="P323" s="199"/>
      <c r="Q323" s="199"/>
      <c r="R323" s="199"/>
      <c r="S323" s="199"/>
      <c r="T323" s="199"/>
      <c r="U323" s="199"/>
      <c r="V323" s="199"/>
      <c r="W323" s="199"/>
      <c r="X323" s="199"/>
      <c r="Y323" s="199"/>
      <c r="Z323" s="205"/>
      <c r="AA323" s="173"/>
      <c r="AB323" s="173"/>
      <c r="AC323" s="173"/>
      <c r="AD323" s="173"/>
      <c r="AE323" s="173"/>
      <c r="AF323" s="173"/>
      <c r="AG323" s="173"/>
      <c r="AH323" s="173"/>
      <c r="AI323" s="173"/>
      <c r="AJ323" s="173"/>
      <c r="AK323" s="173"/>
      <c r="AL323" s="173"/>
      <c r="AM323" s="173"/>
      <c r="AN323" s="173"/>
      <c r="AO323" s="173"/>
      <c r="AP323" s="173"/>
      <c r="AQ323" s="173"/>
      <c r="AR323" s="173"/>
      <c r="AS323" s="173"/>
      <c r="AT323" s="173"/>
      <c r="AU323" s="173"/>
      <c r="AV323" s="206"/>
    </row>
    <row r="324" spans="1:48" ht="15.75" customHeight="1" thickBot="1">
      <c r="A324" s="548"/>
      <c r="B324" s="549"/>
      <c r="C324" s="166" t="s">
        <v>164</v>
      </c>
      <c r="D324" s="196"/>
      <c r="E324" s="196"/>
      <c r="F324" s="196"/>
      <c r="G324" s="196"/>
      <c r="H324" s="196"/>
      <c r="I324" s="196"/>
      <c r="J324" s="196"/>
      <c r="K324" s="196"/>
      <c r="L324" s="196"/>
      <c r="M324" s="196"/>
      <c r="N324" s="196"/>
      <c r="O324" s="196"/>
      <c r="P324" s="196"/>
      <c r="Q324" s="196"/>
      <c r="R324" s="196"/>
      <c r="S324" s="196"/>
      <c r="T324" s="196"/>
      <c r="U324" s="196"/>
      <c r="V324" s="196"/>
      <c r="W324" s="196"/>
      <c r="X324" s="196"/>
      <c r="Y324" s="196"/>
      <c r="Z324" s="205"/>
      <c r="AA324" s="173"/>
      <c r="AB324" s="173"/>
      <c r="AC324" s="173"/>
      <c r="AD324" s="173"/>
      <c r="AE324" s="173"/>
      <c r="AF324" s="173"/>
      <c r="AG324" s="173"/>
      <c r="AH324" s="173"/>
      <c r="AI324" s="173"/>
      <c r="AJ324" s="173"/>
      <c r="AK324" s="173"/>
      <c r="AL324" s="173"/>
      <c r="AM324" s="173"/>
      <c r="AN324" s="173"/>
      <c r="AO324" s="173"/>
      <c r="AP324" s="173"/>
      <c r="AQ324" s="173"/>
      <c r="AR324" s="173"/>
      <c r="AS324" s="173"/>
      <c r="AT324" s="173"/>
      <c r="AU324" s="173"/>
      <c r="AV324" s="206"/>
    </row>
    <row r="325" spans="1:48" ht="70" customHeight="1" thickBot="1">
      <c r="A325" s="548" t="s">
        <v>34</v>
      </c>
      <c r="B325" s="549">
        <f>'1. Samlet budgetoversigt'!E336-(SUM('2. Specifikationer'!D326:AV326))</f>
        <v>0</v>
      </c>
      <c r="C325" s="167" t="s">
        <v>162</v>
      </c>
      <c r="D325" s="199"/>
      <c r="E325" s="199"/>
      <c r="F325" s="199"/>
      <c r="G325" s="199"/>
      <c r="H325" s="199"/>
      <c r="I325" s="199"/>
      <c r="J325" s="199"/>
      <c r="K325" s="199"/>
      <c r="L325" s="199"/>
      <c r="M325" s="199"/>
      <c r="N325" s="199"/>
      <c r="O325" s="199"/>
      <c r="P325" s="199"/>
      <c r="Q325" s="199"/>
      <c r="R325" s="199"/>
      <c r="S325" s="199"/>
      <c r="T325" s="199"/>
      <c r="U325" s="199"/>
      <c r="V325" s="199"/>
      <c r="W325" s="199"/>
      <c r="X325" s="199"/>
      <c r="Y325" s="199"/>
      <c r="Z325" s="205"/>
      <c r="AA325" s="173"/>
      <c r="AB325" s="173"/>
      <c r="AC325" s="173"/>
      <c r="AD325" s="173"/>
      <c r="AE325" s="173"/>
      <c r="AF325" s="173"/>
      <c r="AG325" s="173"/>
      <c r="AH325" s="173"/>
      <c r="AI325" s="173"/>
      <c r="AJ325" s="173"/>
      <c r="AK325" s="173"/>
      <c r="AL325" s="173"/>
      <c r="AM325" s="173"/>
      <c r="AN325" s="173"/>
      <c r="AO325" s="173"/>
      <c r="AP325" s="173"/>
      <c r="AQ325" s="173"/>
      <c r="AR325" s="173"/>
      <c r="AS325" s="173"/>
      <c r="AT325" s="173"/>
      <c r="AU325" s="173"/>
      <c r="AV325" s="206"/>
    </row>
    <row r="326" spans="1:48" ht="15.75" customHeight="1" thickBot="1">
      <c r="A326" s="548"/>
      <c r="B326" s="549"/>
      <c r="C326" s="168" t="s">
        <v>164</v>
      </c>
      <c r="D326" s="196"/>
      <c r="E326" s="196"/>
      <c r="F326" s="196"/>
      <c r="G326" s="196"/>
      <c r="H326" s="196"/>
      <c r="I326" s="196"/>
      <c r="J326" s="196"/>
      <c r="K326" s="196"/>
      <c r="L326" s="196"/>
      <c r="M326" s="196"/>
      <c r="N326" s="196"/>
      <c r="O326" s="196"/>
      <c r="P326" s="196"/>
      <c r="Q326" s="196"/>
      <c r="R326" s="196"/>
      <c r="S326" s="196"/>
      <c r="T326" s="196"/>
      <c r="U326" s="196"/>
      <c r="V326" s="196"/>
      <c r="W326" s="196"/>
      <c r="X326" s="196"/>
      <c r="Y326" s="196"/>
      <c r="Z326" s="205"/>
      <c r="AA326" s="173"/>
      <c r="AB326" s="173"/>
      <c r="AC326" s="173"/>
      <c r="AD326" s="173"/>
      <c r="AE326" s="173"/>
      <c r="AF326" s="173"/>
      <c r="AG326" s="173"/>
      <c r="AH326" s="173"/>
      <c r="AI326" s="173"/>
      <c r="AJ326" s="173"/>
      <c r="AK326" s="173"/>
      <c r="AL326" s="173"/>
      <c r="AM326" s="173"/>
      <c r="AN326" s="173"/>
      <c r="AO326" s="173"/>
      <c r="AP326" s="173"/>
      <c r="AQ326" s="173"/>
      <c r="AR326" s="173"/>
      <c r="AS326" s="173"/>
      <c r="AT326" s="173"/>
      <c r="AU326" s="173"/>
      <c r="AV326" s="206"/>
    </row>
    <row r="327" spans="1:48" ht="50.15" customHeight="1">
      <c r="A327" s="550" t="s">
        <v>188</v>
      </c>
      <c r="B327" s="552">
        <f>'1. Samlet budgetoversigt'!E337-(SUM('2. Specifikationer'!D328:AV328))</f>
        <v>0</v>
      </c>
      <c r="C327" s="167" t="s">
        <v>238</v>
      </c>
      <c r="D327" s="411"/>
      <c r="E327" s="411"/>
      <c r="F327" s="411"/>
      <c r="G327" s="411"/>
      <c r="H327" s="411"/>
      <c r="I327" s="411"/>
      <c r="J327" s="411"/>
      <c r="K327" s="411"/>
      <c r="L327" s="411"/>
      <c r="M327" s="411"/>
      <c r="N327" s="411"/>
      <c r="O327" s="411"/>
      <c r="P327" s="411"/>
      <c r="Q327" s="411"/>
      <c r="R327" s="411"/>
      <c r="S327" s="411"/>
      <c r="T327" s="411"/>
      <c r="U327" s="411"/>
      <c r="V327" s="411"/>
      <c r="W327" s="411"/>
      <c r="X327" s="411"/>
      <c r="Y327" s="411"/>
      <c r="Z327" s="412"/>
      <c r="AA327" s="413"/>
      <c r="AB327" s="413"/>
      <c r="AC327" s="413"/>
      <c r="AD327" s="413"/>
      <c r="AE327" s="413"/>
      <c r="AF327" s="413"/>
      <c r="AG327" s="413"/>
      <c r="AH327" s="413"/>
      <c r="AI327" s="413"/>
      <c r="AJ327" s="413"/>
      <c r="AK327" s="413"/>
      <c r="AL327" s="413"/>
      <c r="AM327" s="413"/>
      <c r="AN327" s="413"/>
      <c r="AO327" s="413"/>
      <c r="AP327" s="413"/>
      <c r="AQ327" s="413"/>
      <c r="AR327" s="413"/>
      <c r="AS327" s="413"/>
      <c r="AT327" s="413"/>
      <c r="AU327" s="413"/>
      <c r="AV327" s="414"/>
    </row>
    <row r="328" spans="1:48" ht="15.75" customHeight="1" thickBot="1">
      <c r="A328" s="551"/>
      <c r="B328" s="553"/>
      <c r="C328" s="283" t="s">
        <v>188</v>
      </c>
      <c r="D328" s="282"/>
      <c r="E328" s="282"/>
      <c r="F328" s="282"/>
      <c r="G328" s="282"/>
      <c r="H328" s="282"/>
      <c r="I328" s="282"/>
      <c r="J328" s="282"/>
      <c r="K328" s="282"/>
      <c r="L328" s="282"/>
      <c r="M328" s="282"/>
      <c r="N328" s="282"/>
      <c r="O328" s="282"/>
      <c r="P328" s="282"/>
      <c r="Q328" s="282"/>
      <c r="R328" s="282"/>
      <c r="S328" s="282"/>
      <c r="T328" s="282"/>
      <c r="U328" s="282"/>
      <c r="V328" s="282"/>
      <c r="W328" s="282"/>
      <c r="X328" s="282"/>
      <c r="Y328" s="282"/>
      <c r="Z328" s="205"/>
      <c r="AA328" s="173"/>
      <c r="AB328" s="173"/>
      <c r="AC328" s="173"/>
      <c r="AD328" s="173"/>
      <c r="AE328" s="173"/>
      <c r="AF328" s="173"/>
      <c r="AG328" s="173"/>
      <c r="AH328" s="173"/>
      <c r="AI328" s="173"/>
      <c r="AJ328" s="173"/>
      <c r="AK328" s="173"/>
      <c r="AL328" s="173"/>
      <c r="AM328" s="173"/>
      <c r="AN328" s="173"/>
      <c r="AO328" s="173"/>
      <c r="AP328" s="173"/>
      <c r="AQ328" s="173"/>
      <c r="AR328" s="173"/>
      <c r="AS328" s="173"/>
      <c r="AT328" s="173"/>
      <c r="AU328" s="173"/>
      <c r="AV328" s="206"/>
    </row>
    <row r="329" spans="1:48" ht="70" customHeight="1">
      <c r="A329" s="550" t="s">
        <v>10</v>
      </c>
      <c r="B329" s="552">
        <f>'1. Samlet budgetoversigt'!E338-(SUM('2. Specifikationer'!D330:AV330))</f>
        <v>0</v>
      </c>
      <c r="C329" s="281" t="s">
        <v>162</v>
      </c>
      <c r="D329" s="411"/>
      <c r="E329" s="411"/>
      <c r="F329" s="411"/>
      <c r="G329" s="411"/>
      <c r="H329" s="411"/>
      <c r="I329" s="411"/>
      <c r="J329" s="411"/>
      <c r="K329" s="411"/>
      <c r="L329" s="411"/>
      <c r="M329" s="411"/>
      <c r="N329" s="411"/>
      <c r="O329" s="411"/>
      <c r="P329" s="411"/>
      <c r="Q329" s="411"/>
      <c r="R329" s="411"/>
      <c r="S329" s="411"/>
      <c r="T329" s="411"/>
      <c r="U329" s="411"/>
      <c r="V329" s="411"/>
      <c r="W329" s="411"/>
      <c r="X329" s="411"/>
      <c r="Y329" s="411"/>
      <c r="Z329" s="412"/>
      <c r="AA329" s="413"/>
      <c r="AB329" s="413"/>
      <c r="AC329" s="413"/>
      <c r="AD329" s="413"/>
      <c r="AE329" s="413"/>
      <c r="AF329" s="413"/>
      <c r="AG329" s="413"/>
      <c r="AH329" s="413"/>
      <c r="AI329" s="413"/>
      <c r="AJ329" s="413"/>
      <c r="AK329" s="413"/>
      <c r="AL329" s="413"/>
      <c r="AM329" s="413"/>
      <c r="AN329" s="413"/>
      <c r="AO329" s="413"/>
      <c r="AP329" s="413"/>
      <c r="AQ329" s="413"/>
      <c r="AR329" s="413"/>
      <c r="AS329" s="413"/>
      <c r="AT329" s="413"/>
      <c r="AU329" s="413"/>
      <c r="AV329" s="414"/>
    </row>
    <row r="330" spans="1:48" ht="15.75" customHeight="1" thickBot="1">
      <c r="A330" s="551"/>
      <c r="B330" s="553"/>
      <c r="C330" s="166" t="s">
        <v>164</v>
      </c>
      <c r="D330" s="284"/>
      <c r="E330" s="284"/>
      <c r="F330" s="284"/>
      <c r="G330" s="284"/>
      <c r="H330" s="284"/>
      <c r="I330" s="284"/>
      <c r="J330" s="284"/>
      <c r="K330" s="284"/>
      <c r="L330" s="284"/>
      <c r="M330" s="284"/>
      <c r="N330" s="284"/>
      <c r="O330" s="284"/>
      <c r="P330" s="284"/>
      <c r="Q330" s="284"/>
      <c r="R330" s="284"/>
      <c r="S330" s="284"/>
      <c r="T330" s="284"/>
      <c r="U330" s="284"/>
      <c r="V330" s="284"/>
      <c r="W330" s="284"/>
      <c r="X330" s="284"/>
      <c r="Y330" s="284"/>
      <c r="Z330" s="205"/>
      <c r="AA330" s="173"/>
      <c r="AB330" s="173"/>
      <c r="AC330" s="173"/>
      <c r="AD330" s="173"/>
      <c r="AE330" s="173"/>
      <c r="AF330" s="173"/>
      <c r="AG330" s="173"/>
      <c r="AH330" s="173"/>
      <c r="AI330" s="173"/>
      <c r="AJ330" s="173"/>
      <c r="AK330" s="173"/>
      <c r="AL330" s="173"/>
      <c r="AM330" s="173"/>
      <c r="AN330" s="173"/>
      <c r="AO330" s="173"/>
      <c r="AP330" s="173"/>
      <c r="AQ330" s="173"/>
      <c r="AR330" s="173"/>
      <c r="AS330" s="173"/>
      <c r="AT330" s="173"/>
      <c r="AU330" s="173"/>
      <c r="AV330" s="206"/>
    </row>
    <row r="331" spans="1:48" ht="70" customHeight="1" thickBot="1">
      <c r="A331" s="548" t="s">
        <v>68</v>
      </c>
      <c r="B331" s="549">
        <f>'1. Samlet budgetoversigt'!E339-(SUM('2. Specifikationer'!D332:AV332))</f>
        <v>0</v>
      </c>
      <c r="C331" s="170" t="s">
        <v>162</v>
      </c>
      <c r="D331" s="199"/>
      <c r="E331" s="199"/>
      <c r="F331" s="199"/>
      <c r="G331" s="199"/>
      <c r="H331" s="199"/>
      <c r="I331" s="199"/>
      <c r="J331" s="199"/>
      <c r="K331" s="199"/>
      <c r="L331" s="199"/>
      <c r="M331" s="199"/>
      <c r="N331" s="199"/>
      <c r="O331" s="199"/>
      <c r="P331" s="199"/>
      <c r="Q331" s="199"/>
      <c r="R331" s="199"/>
      <c r="S331" s="199"/>
      <c r="T331" s="199"/>
      <c r="U331" s="199"/>
      <c r="V331" s="199"/>
      <c r="W331" s="199"/>
      <c r="X331" s="199"/>
      <c r="Y331" s="199"/>
      <c r="Z331" s="205"/>
      <c r="AA331" s="173"/>
      <c r="AB331" s="173"/>
      <c r="AC331" s="173"/>
      <c r="AD331" s="173"/>
      <c r="AE331" s="173"/>
      <c r="AF331" s="173"/>
      <c r="AG331" s="173"/>
      <c r="AH331" s="173"/>
      <c r="AI331" s="173"/>
      <c r="AJ331" s="173"/>
      <c r="AK331" s="173"/>
      <c r="AL331" s="173"/>
      <c r="AM331" s="173"/>
      <c r="AN331" s="173"/>
      <c r="AO331" s="173"/>
      <c r="AP331" s="173"/>
      <c r="AQ331" s="173"/>
      <c r="AR331" s="173"/>
      <c r="AS331" s="173"/>
      <c r="AT331" s="173"/>
      <c r="AU331" s="173"/>
      <c r="AV331" s="206"/>
    </row>
    <row r="332" spans="1:48" ht="15.75" customHeight="1" thickBot="1">
      <c r="A332" s="548"/>
      <c r="B332" s="549"/>
      <c r="C332" s="166" t="s">
        <v>164</v>
      </c>
      <c r="D332" s="197"/>
      <c r="E332" s="196"/>
      <c r="F332" s="196"/>
      <c r="G332" s="196"/>
      <c r="H332" s="196"/>
      <c r="I332" s="196"/>
      <c r="J332" s="196"/>
      <c r="K332" s="196"/>
      <c r="L332" s="196"/>
      <c r="M332" s="196"/>
      <c r="N332" s="196"/>
      <c r="O332" s="196"/>
      <c r="P332" s="196"/>
      <c r="Q332" s="196"/>
      <c r="R332" s="196"/>
      <c r="S332" s="196"/>
      <c r="T332" s="196"/>
      <c r="U332" s="196"/>
      <c r="V332" s="196"/>
      <c r="W332" s="196"/>
      <c r="X332" s="196"/>
      <c r="Y332" s="196"/>
      <c r="Z332" s="207"/>
      <c r="AA332" s="208"/>
      <c r="AB332" s="208"/>
      <c r="AC332" s="208"/>
      <c r="AD332" s="208"/>
      <c r="AE332" s="208"/>
      <c r="AF332" s="208"/>
      <c r="AG332" s="208"/>
      <c r="AH332" s="208"/>
      <c r="AI332" s="208"/>
      <c r="AJ332" s="208"/>
      <c r="AK332" s="208"/>
      <c r="AL332" s="208"/>
      <c r="AM332" s="208"/>
      <c r="AN332" s="208"/>
      <c r="AO332" s="208"/>
      <c r="AP332" s="208"/>
      <c r="AQ332" s="208"/>
      <c r="AR332" s="208"/>
      <c r="AS332" s="208"/>
      <c r="AT332" s="208"/>
      <c r="AU332" s="208"/>
      <c r="AV332" s="209"/>
    </row>
    <row r="333" spans="1:48" ht="14.5" thickBot="1"/>
    <row r="334" spans="1:48" ht="18.5" thickTop="1">
      <c r="A334" s="285" t="s">
        <v>24</v>
      </c>
      <c r="B334" s="286" t="str">
        <f>IF('1. Samlet budgetoversigt'!B350="","",'1. Samlet budgetoversigt'!B350)</f>
        <v/>
      </c>
      <c r="C334" s="285" t="s">
        <v>50</v>
      </c>
      <c r="D334" s="257">
        <f>IF(D341="Ekstern evaluator understøtter projektets effekstyring. Der bidrages med efterkvalificering, vejledning i effektstyring samt outcomemåling (anbefales af sekretariatet)",1,0)</f>
        <v>0</v>
      </c>
      <c r="E334" s="176"/>
    </row>
    <row r="335" spans="1:48">
      <c r="A335" s="176"/>
      <c r="B335" s="176"/>
      <c r="C335" s="176"/>
      <c r="D335" s="176"/>
      <c r="E335" s="176"/>
    </row>
    <row r="336" spans="1:48" ht="14.5" thickBot="1">
      <c r="A336" s="176"/>
      <c r="B336" s="183" t="s">
        <v>200</v>
      </c>
      <c r="C336" s="179" t="s">
        <v>161</v>
      </c>
      <c r="D336" s="183" t="s">
        <v>165</v>
      </c>
      <c r="E336" s="183" t="s">
        <v>166</v>
      </c>
      <c r="F336" s="183" t="s">
        <v>167</v>
      </c>
      <c r="G336" s="183" t="s">
        <v>168</v>
      </c>
      <c r="H336" s="183" t="s">
        <v>169</v>
      </c>
      <c r="I336" s="183" t="s">
        <v>170</v>
      </c>
      <c r="J336" s="183" t="s">
        <v>171</v>
      </c>
      <c r="K336" s="183" t="s">
        <v>172</v>
      </c>
      <c r="L336" s="183" t="s">
        <v>173</v>
      </c>
      <c r="M336" s="183" t="s">
        <v>174</v>
      </c>
      <c r="N336" s="183" t="s">
        <v>175</v>
      </c>
      <c r="O336" s="183" t="s">
        <v>176</v>
      </c>
      <c r="P336" s="183" t="s">
        <v>177</v>
      </c>
      <c r="Q336" s="183" t="s">
        <v>178</v>
      </c>
      <c r="R336" s="183" t="s">
        <v>179</v>
      </c>
      <c r="S336" s="183" t="s">
        <v>180</v>
      </c>
      <c r="T336" s="183" t="s">
        <v>181</v>
      </c>
      <c r="U336" s="183" t="s">
        <v>182</v>
      </c>
      <c r="V336" s="183" t="s">
        <v>183</v>
      </c>
      <c r="W336" s="183" t="s">
        <v>184</v>
      </c>
      <c r="X336" s="183" t="s">
        <v>185</v>
      </c>
      <c r="Y336" s="183" t="s">
        <v>186</v>
      </c>
      <c r="Z336" s="201" t="s">
        <v>199</v>
      </c>
    </row>
    <row r="337" spans="1:48" ht="70" customHeight="1">
      <c r="A337" s="550" t="s">
        <v>67</v>
      </c>
      <c r="B337" s="555" t="str">
        <f>_xlfn.CONCAT('1. Samlet budgetoversigt'!F355-(SUM('2. Specifikationer'!D339:AV339))," timer")</f>
        <v>0 timer</v>
      </c>
      <c r="C337" s="181" t="s">
        <v>162</v>
      </c>
      <c r="D337" s="199"/>
      <c r="E337" s="199"/>
      <c r="F337" s="199"/>
      <c r="G337" s="199"/>
      <c r="H337" s="199"/>
      <c r="I337" s="199"/>
      <c r="J337" s="199"/>
      <c r="K337" s="199"/>
      <c r="L337" s="199"/>
      <c r="M337" s="199"/>
      <c r="N337" s="199"/>
      <c r="O337" s="199"/>
      <c r="P337" s="199"/>
      <c r="Q337" s="199"/>
      <c r="R337" s="199"/>
      <c r="S337" s="199"/>
      <c r="T337" s="199"/>
      <c r="U337" s="199"/>
      <c r="V337" s="199"/>
      <c r="W337" s="199"/>
      <c r="X337" s="199"/>
      <c r="Y337" s="199"/>
      <c r="Z337" s="202"/>
      <c r="AA337" s="203"/>
      <c r="AB337" s="203"/>
      <c r="AC337" s="203"/>
      <c r="AD337" s="203"/>
      <c r="AE337" s="203"/>
      <c r="AF337" s="203"/>
      <c r="AG337" s="203"/>
      <c r="AH337" s="203"/>
      <c r="AI337" s="203"/>
      <c r="AJ337" s="203"/>
      <c r="AK337" s="203"/>
      <c r="AL337" s="203"/>
      <c r="AM337" s="203"/>
      <c r="AN337" s="203"/>
      <c r="AO337" s="203"/>
      <c r="AP337" s="203"/>
      <c r="AQ337" s="203"/>
      <c r="AR337" s="203"/>
      <c r="AS337" s="203"/>
      <c r="AT337" s="203"/>
      <c r="AU337" s="203"/>
      <c r="AV337" s="204"/>
    </row>
    <row r="338" spans="1:48" ht="15.75" customHeight="1">
      <c r="A338" s="554"/>
      <c r="B338" s="556"/>
      <c r="C338" s="165" t="s">
        <v>163</v>
      </c>
      <c r="D338" s="171"/>
      <c r="E338" s="171"/>
      <c r="F338" s="171"/>
      <c r="G338" s="171"/>
      <c r="H338" s="171"/>
      <c r="I338" s="171"/>
      <c r="J338" s="171"/>
      <c r="K338" s="171"/>
      <c r="L338" s="171"/>
      <c r="M338" s="171"/>
      <c r="N338" s="171"/>
      <c r="O338" s="171"/>
      <c r="P338" s="171"/>
      <c r="Q338" s="171"/>
      <c r="R338" s="171"/>
      <c r="S338" s="171"/>
      <c r="T338" s="171"/>
      <c r="U338" s="171"/>
      <c r="V338" s="171"/>
      <c r="W338" s="171"/>
      <c r="X338" s="171"/>
      <c r="Y338" s="171"/>
      <c r="Z338" s="205"/>
      <c r="AA338" s="173"/>
      <c r="AB338" s="173"/>
      <c r="AC338" s="173"/>
      <c r="AD338" s="173"/>
      <c r="AE338" s="173"/>
      <c r="AF338" s="173"/>
      <c r="AG338" s="173"/>
      <c r="AH338" s="173"/>
      <c r="AI338" s="173"/>
      <c r="AJ338" s="173"/>
      <c r="AK338" s="173"/>
      <c r="AL338" s="173"/>
      <c r="AM338" s="173"/>
      <c r="AN338" s="173"/>
      <c r="AO338" s="173"/>
      <c r="AP338" s="173"/>
      <c r="AQ338" s="173"/>
      <c r="AR338" s="173"/>
      <c r="AS338" s="173"/>
      <c r="AT338" s="173"/>
      <c r="AU338" s="173"/>
      <c r="AV338" s="206"/>
    </row>
    <row r="339" spans="1:48" ht="15.75" customHeight="1" thickBot="1">
      <c r="A339" s="554"/>
      <c r="B339" s="557"/>
      <c r="C339" s="165" t="s">
        <v>9</v>
      </c>
      <c r="D339" s="171"/>
      <c r="E339" s="171"/>
      <c r="F339" s="171"/>
      <c r="G339" s="171"/>
      <c r="H339" s="171"/>
      <c r="I339" s="171"/>
      <c r="J339" s="171"/>
      <c r="K339" s="171"/>
      <c r="L339" s="171"/>
      <c r="M339" s="171"/>
      <c r="N339" s="171"/>
      <c r="O339" s="171"/>
      <c r="P339" s="171"/>
      <c r="Q339" s="171"/>
      <c r="R339" s="171"/>
      <c r="S339" s="171"/>
      <c r="T339" s="171"/>
      <c r="U339" s="171"/>
      <c r="V339" s="171"/>
      <c r="W339" s="171"/>
      <c r="X339" s="171"/>
      <c r="Y339" s="171"/>
      <c r="Z339" s="205"/>
      <c r="AA339" s="173"/>
      <c r="AB339" s="173"/>
      <c r="AC339" s="173"/>
      <c r="AD339" s="173"/>
      <c r="AE339" s="173"/>
      <c r="AF339" s="173"/>
      <c r="AG339" s="173"/>
      <c r="AH339" s="173"/>
      <c r="AI339" s="173"/>
      <c r="AJ339" s="173"/>
      <c r="AK339" s="173"/>
      <c r="AL339" s="173"/>
      <c r="AM339" s="173"/>
      <c r="AN339" s="173"/>
      <c r="AO339" s="173"/>
      <c r="AP339" s="173"/>
      <c r="AQ339" s="173"/>
      <c r="AR339" s="173"/>
      <c r="AS339" s="173"/>
      <c r="AT339" s="173"/>
      <c r="AU339" s="173"/>
      <c r="AV339" s="206"/>
    </row>
    <row r="340" spans="1:48" ht="15.75" customHeight="1" thickBot="1">
      <c r="A340" s="551"/>
      <c r="B340" s="214">
        <f>'1. Samlet budgetoversigt'!E355-(SUM('2. Specifikationer'!D340:AV340))</f>
        <v>0</v>
      </c>
      <c r="C340" s="166" t="s">
        <v>164</v>
      </c>
      <c r="D340" s="195" t="str">
        <f>IF(D338*D339=0,"",(D338*D339))</f>
        <v/>
      </c>
      <c r="E340" s="195" t="str">
        <f t="shared" ref="E340:AV340" si="30">IF(E338*E339=0,"",(E338*E339))</f>
        <v/>
      </c>
      <c r="F340" s="195" t="str">
        <f t="shared" si="30"/>
        <v/>
      </c>
      <c r="G340" s="195" t="str">
        <f t="shared" si="30"/>
        <v/>
      </c>
      <c r="H340" s="195" t="str">
        <f t="shared" si="30"/>
        <v/>
      </c>
      <c r="I340" s="195" t="str">
        <f t="shared" si="30"/>
        <v/>
      </c>
      <c r="J340" s="195" t="str">
        <f t="shared" si="30"/>
        <v/>
      </c>
      <c r="K340" s="195" t="str">
        <f t="shared" si="30"/>
        <v/>
      </c>
      <c r="L340" s="195" t="str">
        <f t="shared" si="30"/>
        <v/>
      </c>
      <c r="M340" s="195" t="str">
        <f t="shared" si="30"/>
        <v/>
      </c>
      <c r="N340" s="195" t="str">
        <f t="shared" si="30"/>
        <v/>
      </c>
      <c r="O340" s="195" t="str">
        <f t="shared" si="30"/>
        <v/>
      </c>
      <c r="P340" s="195" t="str">
        <f t="shared" si="30"/>
        <v/>
      </c>
      <c r="Q340" s="195" t="str">
        <f t="shared" si="30"/>
        <v/>
      </c>
      <c r="R340" s="195" t="str">
        <f t="shared" si="30"/>
        <v/>
      </c>
      <c r="S340" s="195" t="str">
        <f t="shared" si="30"/>
        <v/>
      </c>
      <c r="T340" s="195" t="str">
        <f t="shared" si="30"/>
        <v/>
      </c>
      <c r="U340" s="195" t="str">
        <f t="shared" si="30"/>
        <v/>
      </c>
      <c r="V340" s="195" t="str">
        <f t="shared" si="30"/>
        <v/>
      </c>
      <c r="W340" s="195" t="str">
        <f t="shared" si="30"/>
        <v/>
      </c>
      <c r="X340" s="195" t="str">
        <f t="shared" si="30"/>
        <v/>
      </c>
      <c r="Y340" s="195" t="str">
        <f t="shared" si="30"/>
        <v/>
      </c>
      <c r="Z340" s="210" t="str">
        <f t="shared" si="30"/>
        <v/>
      </c>
      <c r="AA340" s="211" t="str">
        <f t="shared" si="30"/>
        <v/>
      </c>
      <c r="AB340" s="211" t="str">
        <f t="shared" si="30"/>
        <v/>
      </c>
      <c r="AC340" s="211" t="str">
        <f t="shared" si="30"/>
        <v/>
      </c>
      <c r="AD340" s="211" t="str">
        <f t="shared" si="30"/>
        <v/>
      </c>
      <c r="AE340" s="211" t="str">
        <f t="shared" si="30"/>
        <v/>
      </c>
      <c r="AF340" s="211" t="str">
        <f t="shared" si="30"/>
        <v/>
      </c>
      <c r="AG340" s="211" t="str">
        <f t="shared" si="30"/>
        <v/>
      </c>
      <c r="AH340" s="211" t="str">
        <f t="shared" si="30"/>
        <v/>
      </c>
      <c r="AI340" s="211" t="str">
        <f t="shared" si="30"/>
        <v/>
      </c>
      <c r="AJ340" s="211" t="str">
        <f t="shared" si="30"/>
        <v/>
      </c>
      <c r="AK340" s="211" t="str">
        <f t="shared" si="30"/>
        <v/>
      </c>
      <c r="AL340" s="211" t="str">
        <f t="shared" si="30"/>
        <v/>
      </c>
      <c r="AM340" s="211" t="str">
        <f t="shared" si="30"/>
        <v/>
      </c>
      <c r="AN340" s="211" t="str">
        <f t="shared" si="30"/>
        <v/>
      </c>
      <c r="AO340" s="211" t="str">
        <f t="shared" si="30"/>
        <v/>
      </c>
      <c r="AP340" s="211" t="str">
        <f t="shared" si="30"/>
        <v/>
      </c>
      <c r="AQ340" s="211" t="str">
        <f t="shared" si="30"/>
        <v/>
      </c>
      <c r="AR340" s="211" t="str">
        <f t="shared" si="30"/>
        <v/>
      </c>
      <c r="AS340" s="211" t="str">
        <f t="shared" si="30"/>
        <v/>
      </c>
      <c r="AT340" s="211" t="str">
        <f t="shared" si="30"/>
        <v/>
      </c>
      <c r="AU340" s="211" t="str">
        <f t="shared" si="30"/>
        <v/>
      </c>
      <c r="AV340" s="212" t="str">
        <f t="shared" si="30"/>
        <v/>
      </c>
    </row>
    <row r="341" spans="1:48" ht="70" customHeight="1">
      <c r="A341" s="554" t="s">
        <v>3</v>
      </c>
      <c r="B341" s="552">
        <f>'1. Samlet budgetoversigt'!E356-(SUM('2. Specifikationer'!D344:AV344))</f>
        <v>0</v>
      </c>
      <c r="C341" s="170" t="s">
        <v>162</v>
      </c>
      <c r="D341" s="410"/>
      <c r="E341" s="200"/>
      <c r="F341" s="200"/>
      <c r="G341" s="200"/>
      <c r="H341" s="200"/>
      <c r="I341" s="200"/>
      <c r="J341" s="200"/>
      <c r="K341" s="200"/>
      <c r="L341" s="200"/>
      <c r="M341" s="200"/>
      <c r="N341" s="200"/>
      <c r="O341" s="200"/>
      <c r="P341" s="200"/>
      <c r="Q341" s="200"/>
      <c r="R341" s="200"/>
      <c r="S341" s="200"/>
      <c r="T341" s="200"/>
      <c r="U341" s="200"/>
      <c r="V341" s="200"/>
      <c r="W341" s="200"/>
      <c r="X341" s="200"/>
      <c r="Y341" s="200"/>
      <c r="Z341" s="205"/>
      <c r="AA341" s="173"/>
      <c r="AB341" s="173"/>
      <c r="AC341" s="173"/>
      <c r="AD341" s="173"/>
      <c r="AE341" s="173"/>
      <c r="AF341" s="173"/>
      <c r="AG341" s="173"/>
      <c r="AH341" s="173"/>
      <c r="AI341" s="173"/>
      <c r="AJ341" s="173"/>
      <c r="AK341" s="173"/>
      <c r="AL341" s="173"/>
      <c r="AM341" s="173"/>
      <c r="AN341" s="173"/>
      <c r="AO341" s="173"/>
      <c r="AP341" s="173"/>
      <c r="AQ341" s="173"/>
      <c r="AR341" s="173"/>
      <c r="AS341" s="173"/>
      <c r="AT341" s="173"/>
      <c r="AU341" s="173"/>
      <c r="AV341" s="206"/>
    </row>
    <row r="342" spans="1:48" ht="15.75" customHeight="1">
      <c r="A342" s="554"/>
      <c r="B342" s="558"/>
      <c r="C342" s="165" t="s">
        <v>163</v>
      </c>
      <c r="D342" s="171"/>
      <c r="E342" s="171"/>
      <c r="F342" s="171"/>
      <c r="G342" s="171"/>
      <c r="H342" s="171"/>
      <c r="I342" s="171"/>
      <c r="J342" s="171"/>
      <c r="K342" s="171"/>
      <c r="L342" s="171"/>
      <c r="M342" s="171"/>
      <c r="N342" s="171"/>
      <c r="O342" s="171"/>
      <c r="P342" s="171"/>
      <c r="Q342" s="171"/>
      <c r="R342" s="171"/>
      <c r="S342" s="171"/>
      <c r="T342" s="171"/>
      <c r="U342" s="171"/>
      <c r="V342" s="171"/>
      <c r="W342" s="171"/>
      <c r="X342" s="171"/>
      <c r="Y342" s="171"/>
      <c r="Z342" s="205"/>
      <c r="AA342" s="173"/>
      <c r="AB342" s="173"/>
      <c r="AC342" s="173"/>
      <c r="AD342" s="173"/>
      <c r="AE342" s="173"/>
      <c r="AF342" s="173"/>
      <c r="AG342" s="173"/>
      <c r="AH342" s="173"/>
      <c r="AI342" s="173"/>
      <c r="AJ342" s="173"/>
      <c r="AK342" s="173"/>
      <c r="AL342" s="173"/>
      <c r="AM342" s="173"/>
      <c r="AN342" s="173"/>
      <c r="AO342" s="173"/>
      <c r="AP342" s="173"/>
      <c r="AQ342" s="173"/>
      <c r="AR342" s="173"/>
      <c r="AS342" s="173"/>
      <c r="AT342" s="173"/>
      <c r="AU342" s="173"/>
      <c r="AV342" s="206"/>
    </row>
    <row r="343" spans="1:48" ht="15.75" customHeight="1">
      <c r="A343" s="554"/>
      <c r="B343" s="558"/>
      <c r="C343" s="165" t="s">
        <v>9</v>
      </c>
      <c r="D343" s="171"/>
      <c r="E343" s="171"/>
      <c r="F343" s="171"/>
      <c r="G343" s="171"/>
      <c r="H343" s="171"/>
      <c r="I343" s="171"/>
      <c r="J343" s="171"/>
      <c r="K343" s="171"/>
      <c r="L343" s="171"/>
      <c r="M343" s="171"/>
      <c r="N343" s="171"/>
      <c r="O343" s="171"/>
      <c r="P343" s="171"/>
      <c r="Q343" s="171"/>
      <c r="R343" s="171"/>
      <c r="S343" s="171"/>
      <c r="T343" s="171"/>
      <c r="U343" s="171"/>
      <c r="V343" s="171"/>
      <c r="W343" s="171"/>
      <c r="X343" s="171"/>
      <c r="Y343" s="171"/>
      <c r="Z343" s="205"/>
      <c r="AA343" s="173"/>
      <c r="AB343" s="173"/>
      <c r="AC343" s="173"/>
      <c r="AD343" s="173"/>
      <c r="AE343" s="173"/>
      <c r="AF343" s="173"/>
      <c r="AG343" s="173"/>
      <c r="AH343" s="173"/>
      <c r="AI343" s="173"/>
      <c r="AJ343" s="173"/>
      <c r="AK343" s="173"/>
      <c r="AL343" s="173"/>
      <c r="AM343" s="173"/>
      <c r="AN343" s="173"/>
      <c r="AO343" s="173"/>
      <c r="AP343" s="173"/>
      <c r="AQ343" s="173"/>
      <c r="AR343" s="173"/>
      <c r="AS343" s="173"/>
      <c r="AT343" s="173"/>
      <c r="AU343" s="173"/>
      <c r="AV343" s="206"/>
    </row>
    <row r="344" spans="1:48" ht="15.75" customHeight="1" thickBot="1">
      <c r="A344" s="554"/>
      <c r="B344" s="553"/>
      <c r="C344" s="168" t="s">
        <v>164</v>
      </c>
      <c r="D344" s="194" t="str">
        <f>IF('1. Samlet budgetoversigt'!F352="Ja (anbefales)",58000,IF(D342*D343=0,"",(D342*D343)))</f>
        <v/>
      </c>
      <c r="E344" s="194" t="str">
        <f t="shared" ref="E344:AV344" si="31">IF(E342*E343=0,"",(E342*E343))</f>
        <v/>
      </c>
      <c r="F344" s="194" t="str">
        <f t="shared" si="31"/>
        <v/>
      </c>
      <c r="G344" s="194" t="str">
        <f t="shared" si="31"/>
        <v/>
      </c>
      <c r="H344" s="194" t="str">
        <f t="shared" si="31"/>
        <v/>
      </c>
      <c r="I344" s="194" t="str">
        <f t="shared" si="31"/>
        <v/>
      </c>
      <c r="J344" s="194" t="str">
        <f t="shared" si="31"/>
        <v/>
      </c>
      <c r="K344" s="194" t="str">
        <f t="shared" si="31"/>
        <v/>
      </c>
      <c r="L344" s="194" t="str">
        <f t="shared" si="31"/>
        <v/>
      </c>
      <c r="M344" s="194" t="str">
        <f t="shared" si="31"/>
        <v/>
      </c>
      <c r="N344" s="194" t="str">
        <f t="shared" si="31"/>
        <v/>
      </c>
      <c r="O344" s="194" t="str">
        <f t="shared" si="31"/>
        <v/>
      </c>
      <c r="P344" s="194" t="str">
        <f t="shared" si="31"/>
        <v/>
      </c>
      <c r="Q344" s="194" t="str">
        <f t="shared" si="31"/>
        <v/>
      </c>
      <c r="R344" s="194" t="str">
        <f t="shared" si="31"/>
        <v/>
      </c>
      <c r="S344" s="194" t="str">
        <f t="shared" si="31"/>
        <v/>
      </c>
      <c r="T344" s="194" t="str">
        <f t="shared" si="31"/>
        <v/>
      </c>
      <c r="U344" s="194" t="str">
        <f t="shared" si="31"/>
        <v/>
      </c>
      <c r="V344" s="194" t="str">
        <f t="shared" si="31"/>
        <v/>
      </c>
      <c r="W344" s="194" t="str">
        <f t="shared" si="31"/>
        <v/>
      </c>
      <c r="X344" s="194" t="str">
        <f t="shared" si="31"/>
        <v/>
      </c>
      <c r="Y344" s="194" t="str">
        <f t="shared" si="31"/>
        <v/>
      </c>
      <c r="Z344" s="210" t="str">
        <f t="shared" si="31"/>
        <v/>
      </c>
      <c r="AA344" s="211" t="str">
        <f t="shared" si="31"/>
        <v/>
      </c>
      <c r="AB344" s="211" t="str">
        <f t="shared" si="31"/>
        <v/>
      </c>
      <c r="AC344" s="211" t="str">
        <f t="shared" si="31"/>
        <v/>
      </c>
      <c r="AD344" s="211" t="str">
        <f t="shared" si="31"/>
        <v/>
      </c>
      <c r="AE344" s="211" t="str">
        <f t="shared" si="31"/>
        <v/>
      </c>
      <c r="AF344" s="211" t="str">
        <f t="shared" si="31"/>
        <v/>
      </c>
      <c r="AG344" s="211" t="str">
        <f t="shared" si="31"/>
        <v/>
      </c>
      <c r="AH344" s="211" t="str">
        <f t="shared" si="31"/>
        <v/>
      </c>
      <c r="AI344" s="211" t="str">
        <f t="shared" si="31"/>
        <v/>
      </c>
      <c r="AJ344" s="211" t="str">
        <f t="shared" si="31"/>
        <v/>
      </c>
      <c r="AK344" s="211" t="str">
        <f t="shared" si="31"/>
        <v/>
      </c>
      <c r="AL344" s="211" t="str">
        <f t="shared" si="31"/>
        <v/>
      </c>
      <c r="AM344" s="211" t="str">
        <f t="shared" si="31"/>
        <v/>
      </c>
      <c r="AN344" s="211" t="str">
        <f t="shared" si="31"/>
        <v/>
      </c>
      <c r="AO344" s="211" t="str">
        <f t="shared" si="31"/>
        <v/>
      </c>
      <c r="AP344" s="211" t="str">
        <f t="shared" si="31"/>
        <v/>
      </c>
      <c r="AQ344" s="211" t="str">
        <f t="shared" si="31"/>
        <v/>
      </c>
      <c r="AR344" s="211" t="str">
        <f t="shared" si="31"/>
        <v/>
      </c>
      <c r="AS344" s="211" t="str">
        <f t="shared" si="31"/>
        <v/>
      </c>
      <c r="AT344" s="211" t="str">
        <f t="shared" si="31"/>
        <v/>
      </c>
      <c r="AU344" s="211" t="str">
        <f t="shared" si="31"/>
        <v/>
      </c>
      <c r="AV344" s="212" t="str">
        <f t="shared" si="31"/>
        <v/>
      </c>
    </row>
    <row r="345" spans="1:48" ht="70" customHeight="1" thickBot="1">
      <c r="A345" s="548" t="s">
        <v>69</v>
      </c>
      <c r="B345" s="549">
        <f>'1. Samlet budgetoversigt'!E357-(SUM('2. Specifikationer'!D346:AV346))</f>
        <v>0</v>
      </c>
      <c r="C345" s="167" t="s">
        <v>162</v>
      </c>
      <c r="D345" s="199"/>
      <c r="E345" s="199"/>
      <c r="F345" s="199"/>
      <c r="G345" s="199"/>
      <c r="H345" s="199"/>
      <c r="I345" s="199"/>
      <c r="J345" s="199"/>
      <c r="K345" s="199"/>
      <c r="L345" s="199"/>
      <c r="M345" s="199"/>
      <c r="N345" s="199"/>
      <c r="O345" s="199"/>
      <c r="P345" s="199"/>
      <c r="Q345" s="199"/>
      <c r="R345" s="199"/>
      <c r="S345" s="199"/>
      <c r="T345" s="199"/>
      <c r="U345" s="199"/>
      <c r="V345" s="199"/>
      <c r="W345" s="199"/>
      <c r="X345" s="199"/>
      <c r="Y345" s="199"/>
      <c r="Z345" s="205"/>
      <c r="AA345" s="173"/>
      <c r="AB345" s="173"/>
      <c r="AC345" s="173"/>
      <c r="AD345" s="173"/>
      <c r="AE345" s="173"/>
      <c r="AF345" s="173"/>
      <c r="AG345" s="173"/>
      <c r="AH345" s="173"/>
      <c r="AI345" s="173"/>
      <c r="AJ345" s="173"/>
      <c r="AK345" s="173"/>
      <c r="AL345" s="173"/>
      <c r="AM345" s="173"/>
      <c r="AN345" s="173"/>
      <c r="AO345" s="173"/>
      <c r="AP345" s="173"/>
      <c r="AQ345" s="173"/>
      <c r="AR345" s="173"/>
      <c r="AS345" s="173"/>
      <c r="AT345" s="173"/>
      <c r="AU345" s="173"/>
      <c r="AV345" s="206"/>
    </row>
    <row r="346" spans="1:48" ht="15.75" customHeight="1" thickBot="1">
      <c r="A346" s="548"/>
      <c r="B346" s="549"/>
      <c r="C346" s="166" t="s">
        <v>164</v>
      </c>
      <c r="D346" s="196"/>
      <c r="E346" s="196"/>
      <c r="F346" s="196"/>
      <c r="G346" s="196"/>
      <c r="H346" s="196"/>
      <c r="I346" s="196"/>
      <c r="J346" s="196"/>
      <c r="K346" s="196"/>
      <c r="L346" s="196"/>
      <c r="M346" s="196"/>
      <c r="N346" s="196"/>
      <c r="O346" s="196"/>
      <c r="P346" s="196"/>
      <c r="Q346" s="196"/>
      <c r="R346" s="196"/>
      <c r="S346" s="196"/>
      <c r="T346" s="196"/>
      <c r="U346" s="196"/>
      <c r="V346" s="196"/>
      <c r="W346" s="196"/>
      <c r="X346" s="196"/>
      <c r="Y346" s="196"/>
      <c r="Z346" s="205"/>
      <c r="AA346" s="173"/>
      <c r="AB346" s="173"/>
      <c r="AC346" s="173"/>
      <c r="AD346" s="173"/>
      <c r="AE346" s="173"/>
      <c r="AF346" s="173"/>
      <c r="AG346" s="173"/>
      <c r="AH346" s="173"/>
      <c r="AI346" s="173"/>
      <c r="AJ346" s="173"/>
      <c r="AK346" s="173"/>
      <c r="AL346" s="173"/>
      <c r="AM346" s="173"/>
      <c r="AN346" s="173"/>
      <c r="AO346" s="173"/>
      <c r="AP346" s="173"/>
      <c r="AQ346" s="173"/>
      <c r="AR346" s="173"/>
      <c r="AS346" s="173"/>
      <c r="AT346" s="173"/>
      <c r="AU346" s="173"/>
      <c r="AV346" s="206"/>
    </row>
    <row r="347" spans="1:48" ht="70" customHeight="1" thickBot="1">
      <c r="A347" s="548" t="s">
        <v>34</v>
      </c>
      <c r="B347" s="549">
        <f>'1. Samlet budgetoversigt'!E358-(SUM('2. Specifikationer'!D348:AV348))</f>
        <v>0</v>
      </c>
      <c r="C347" s="167" t="s">
        <v>162</v>
      </c>
      <c r="D347" s="199"/>
      <c r="E347" s="199"/>
      <c r="F347" s="199"/>
      <c r="G347" s="199"/>
      <c r="H347" s="199"/>
      <c r="I347" s="199"/>
      <c r="J347" s="199"/>
      <c r="K347" s="199"/>
      <c r="L347" s="199"/>
      <c r="M347" s="199"/>
      <c r="N347" s="199"/>
      <c r="O347" s="199"/>
      <c r="P347" s="199"/>
      <c r="Q347" s="199"/>
      <c r="R347" s="199"/>
      <c r="S347" s="199"/>
      <c r="T347" s="199"/>
      <c r="U347" s="199"/>
      <c r="V347" s="199"/>
      <c r="W347" s="199"/>
      <c r="X347" s="199"/>
      <c r="Y347" s="199"/>
      <c r="Z347" s="205"/>
      <c r="AA347" s="173"/>
      <c r="AB347" s="173"/>
      <c r="AC347" s="173"/>
      <c r="AD347" s="173"/>
      <c r="AE347" s="173"/>
      <c r="AF347" s="173"/>
      <c r="AG347" s="173"/>
      <c r="AH347" s="173"/>
      <c r="AI347" s="173"/>
      <c r="AJ347" s="173"/>
      <c r="AK347" s="173"/>
      <c r="AL347" s="173"/>
      <c r="AM347" s="173"/>
      <c r="AN347" s="173"/>
      <c r="AO347" s="173"/>
      <c r="AP347" s="173"/>
      <c r="AQ347" s="173"/>
      <c r="AR347" s="173"/>
      <c r="AS347" s="173"/>
      <c r="AT347" s="173"/>
      <c r="AU347" s="173"/>
      <c r="AV347" s="206"/>
    </row>
    <row r="348" spans="1:48" ht="15.75" customHeight="1" thickBot="1">
      <c r="A348" s="548"/>
      <c r="B348" s="549"/>
      <c r="C348" s="168" t="s">
        <v>164</v>
      </c>
      <c r="D348" s="196"/>
      <c r="E348" s="196"/>
      <c r="F348" s="196"/>
      <c r="G348" s="196"/>
      <c r="H348" s="196"/>
      <c r="I348" s="196"/>
      <c r="J348" s="196"/>
      <c r="K348" s="196"/>
      <c r="L348" s="196"/>
      <c r="M348" s="196"/>
      <c r="N348" s="196"/>
      <c r="O348" s="196"/>
      <c r="P348" s="196"/>
      <c r="Q348" s="196"/>
      <c r="R348" s="196"/>
      <c r="S348" s="196"/>
      <c r="T348" s="196"/>
      <c r="U348" s="196"/>
      <c r="V348" s="196"/>
      <c r="W348" s="196"/>
      <c r="X348" s="196"/>
      <c r="Y348" s="196"/>
      <c r="Z348" s="205"/>
      <c r="AA348" s="173"/>
      <c r="AB348" s="173"/>
      <c r="AC348" s="173"/>
      <c r="AD348" s="173"/>
      <c r="AE348" s="173"/>
      <c r="AF348" s="173"/>
      <c r="AG348" s="173"/>
      <c r="AH348" s="173"/>
      <c r="AI348" s="173"/>
      <c r="AJ348" s="173"/>
      <c r="AK348" s="173"/>
      <c r="AL348" s="173"/>
      <c r="AM348" s="173"/>
      <c r="AN348" s="173"/>
      <c r="AO348" s="173"/>
      <c r="AP348" s="173"/>
      <c r="AQ348" s="173"/>
      <c r="AR348" s="173"/>
      <c r="AS348" s="173"/>
      <c r="AT348" s="173"/>
      <c r="AU348" s="173"/>
      <c r="AV348" s="206"/>
    </row>
    <row r="349" spans="1:48" ht="50.15" customHeight="1">
      <c r="A349" s="550" t="s">
        <v>188</v>
      </c>
      <c r="B349" s="552">
        <f>'1. Samlet budgetoversigt'!E359-(SUM('2. Specifikationer'!D350:AV350))</f>
        <v>0</v>
      </c>
      <c r="C349" s="167" t="s">
        <v>238</v>
      </c>
      <c r="D349" s="411"/>
      <c r="E349" s="411"/>
      <c r="F349" s="411"/>
      <c r="G349" s="411"/>
      <c r="H349" s="411"/>
      <c r="I349" s="411"/>
      <c r="J349" s="411"/>
      <c r="K349" s="411"/>
      <c r="L349" s="411"/>
      <c r="M349" s="411"/>
      <c r="N349" s="411"/>
      <c r="O349" s="411"/>
      <c r="P349" s="411"/>
      <c r="Q349" s="411"/>
      <c r="R349" s="411"/>
      <c r="S349" s="411"/>
      <c r="T349" s="411"/>
      <c r="U349" s="411"/>
      <c r="V349" s="411"/>
      <c r="W349" s="411"/>
      <c r="X349" s="411"/>
      <c r="Y349" s="411"/>
      <c r="Z349" s="412"/>
      <c r="AA349" s="413"/>
      <c r="AB349" s="413"/>
      <c r="AC349" s="413"/>
      <c r="AD349" s="413"/>
      <c r="AE349" s="413"/>
      <c r="AF349" s="413"/>
      <c r="AG349" s="413"/>
      <c r="AH349" s="413"/>
      <c r="AI349" s="413"/>
      <c r="AJ349" s="413"/>
      <c r="AK349" s="413"/>
      <c r="AL349" s="413"/>
      <c r="AM349" s="413"/>
      <c r="AN349" s="413"/>
      <c r="AO349" s="413"/>
      <c r="AP349" s="413"/>
      <c r="AQ349" s="413"/>
      <c r="AR349" s="413"/>
      <c r="AS349" s="413"/>
      <c r="AT349" s="413"/>
      <c r="AU349" s="413"/>
      <c r="AV349" s="414"/>
    </row>
    <row r="350" spans="1:48" ht="15.75" customHeight="1" thickBot="1">
      <c r="A350" s="551"/>
      <c r="B350" s="553"/>
      <c r="C350" s="283" t="s">
        <v>188</v>
      </c>
      <c r="D350" s="282"/>
      <c r="E350" s="282"/>
      <c r="F350" s="282"/>
      <c r="G350" s="282"/>
      <c r="H350" s="282"/>
      <c r="I350" s="282"/>
      <c r="J350" s="282"/>
      <c r="K350" s="282"/>
      <c r="L350" s="282"/>
      <c r="M350" s="282"/>
      <c r="N350" s="282"/>
      <c r="O350" s="282"/>
      <c r="P350" s="282"/>
      <c r="Q350" s="282"/>
      <c r="R350" s="282"/>
      <c r="S350" s="282"/>
      <c r="T350" s="282"/>
      <c r="U350" s="282"/>
      <c r="V350" s="282"/>
      <c r="W350" s="282"/>
      <c r="X350" s="282"/>
      <c r="Y350" s="282"/>
      <c r="Z350" s="205"/>
      <c r="AA350" s="173"/>
      <c r="AB350" s="173"/>
      <c r="AC350" s="173"/>
      <c r="AD350" s="173"/>
      <c r="AE350" s="173"/>
      <c r="AF350" s="173"/>
      <c r="AG350" s="173"/>
      <c r="AH350" s="173"/>
      <c r="AI350" s="173"/>
      <c r="AJ350" s="173"/>
      <c r="AK350" s="173"/>
      <c r="AL350" s="173"/>
      <c r="AM350" s="173"/>
      <c r="AN350" s="173"/>
      <c r="AO350" s="173"/>
      <c r="AP350" s="173"/>
      <c r="AQ350" s="173"/>
      <c r="AR350" s="173"/>
      <c r="AS350" s="173"/>
      <c r="AT350" s="173"/>
      <c r="AU350" s="173"/>
      <c r="AV350" s="206"/>
    </row>
    <row r="351" spans="1:48" ht="70" customHeight="1">
      <c r="A351" s="550" t="s">
        <v>10</v>
      </c>
      <c r="B351" s="552">
        <f>'1. Samlet budgetoversigt'!E360-(SUM('2. Specifikationer'!D352:AV352))</f>
        <v>0</v>
      </c>
      <c r="C351" s="281" t="s">
        <v>162</v>
      </c>
      <c r="D351" s="411"/>
      <c r="E351" s="411"/>
      <c r="F351" s="411"/>
      <c r="G351" s="411"/>
      <c r="H351" s="411"/>
      <c r="I351" s="411"/>
      <c r="J351" s="411"/>
      <c r="K351" s="411"/>
      <c r="L351" s="411"/>
      <c r="M351" s="411"/>
      <c r="N351" s="411"/>
      <c r="O351" s="411"/>
      <c r="P351" s="411"/>
      <c r="Q351" s="411"/>
      <c r="R351" s="411"/>
      <c r="S351" s="411"/>
      <c r="T351" s="411"/>
      <c r="U351" s="411"/>
      <c r="V351" s="411"/>
      <c r="W351" s="411"/>
      <c r="X351" s="411"/>
      <c r="Y351" s="411"/>
      <c r="Z351" s="412"/>
      <c r="AA351" s="413"/>
      <c r="AB351" s="413"/>
      <c r="AC351" s="413"/>
      <c r="AD351" s="413"/>
      <c r="AE351" s="413"/>
      <c r="AF351" s="413"/>
      <c r="AG351" s="413"/>
      <c r="AH351" s="413"/>
      <c r="AI351" s="413"/>
      <c r="AJ351" s="413"/>
      <c r="AK351" s="413"/>
      <c r="AL351" s="413"/>
      <c r="AM351" s="413"/>
      <c r="AN351" s="413"/>
      <c r="AO351" s="413"/>
      <c r="AP351" s="413"/>
      <c r="AQ351" s="413"/>
      <c r="AR351" s="413"/>
      <c r="AS351" s="413"/>
      <c r="AT351" s="413"/>
      <c r="AU351" s="413"/>
      <c r="AV351" s="414"/>
    </row>
    <row r="352" spans="1:48" ht="15.75" customHeight="1" thickBot="1">
      <c r="A352" s="551"/>
      <c r="B352" s="553"/>
      <c r="C352" s="166" t="s">
        <v>164</v>
      </c>
      <c r="D352" s="284"/>
      <c r="E352" s="284"/>
      <c r="F352" s="284"/>
      <c r="G352" s="284"/>
      <c r="H352" s="284"/>
      <c r="I352" s="284"/>
      <c r="J352" s="284"/>
      <c r="K352" s="284"/>
      <c r="L352" s="284"/>
      <c r="M352" s="284"/>
      <c r="N352" s="284"/>
      <c r="O352" s="284"/>
      <c r="P352" s="284"/>
      <c r="Q352" s="284"/>
      <c r="R352" s="284"/>
      <c r="S352" s="284"/>
      <c r="T352" s="284"/>
      <c r="U352" s="284"/>
      <c r="V352" s="284"/>
      <c r="W352" s="284"/>
      <c r="X352" s="284"/>
      <c r="Y352" s="284"/>
      <c r="Z352" s="205"/>
      <c r="AA352" s="173"/>
      <c r="AB352" s="173"/>
      <c r="AC352" s="173"/>
      <c r="AD352" s="173"/>
      <c r="AE352" s="173"/>
      <c r="AF352" s="173"/>
      <c r="AG352" s="173"/>
      <c r="AH352" s="173"/>
      <c r="AI352" s="173"/>
      <c r="AJ352" s="173"/>
      <c r="AK352" s="173"/>
      <c r="AL352" s="173"/>
      <c r="AM352" s="173"/>
      <c r="AN352" s="173"/>
      <c r="AO352" s="173"/>
      <c r="AP352" s="173"/>
      <c r="AQ352" s="173"/>
      <c r="AR352" s="173"/>
      <c r="AS352" s="173"/>
      <c r="AT352" s="173"/>
      <c r="AU352" s="173"/>
      <c r="AV352" s="206"/>
    </row>
    <row r="353" spans="1:48" ht="70" customHeight="1" thickBot="1">
      <c r="A353" s="548" t="s">
        <v>68</v>
      </c>
      <c r="B353" s="549">
        <f>'1. Samlet budgetoversigt'!E361-(SUM('2. Specifikationer'!D354:AV354))</f>
        <v>0</v>
      </c>
      <c r="C353" s="170" t="s">
        <v>162</v>
      </c>
      <c r="D353" s="199"/>
      <c r="E353" s="199"/>
      <c r="F353" s="199"/>
      <c r="G353" s="199"/>
      <c r="H353" s="199"/>
      <c r="I353" s="199"/>
      <c r="J353" s="199"/>
      <c r="K353" s="199"/>
      <c r="L353" s="199"/>
      <c r="M353" s="199"/>
      <c r="N353" s="199"/>
      <c r="O353" s="199"/>
      <c r="P353" s="199"/>
      <c r="Q353" s="199"/>
      <c r="R353" s="199"/>
      <c r="S353" s="199"/>
      <c r="T353" s="199"/>
      <c r="U353" s="199"/>
      <c r="V353" s="199"/>
      <c r="W353" s="199"/>
      <c r="X353" s="199"/>
      <c r="Y353" s="199"/>
      <c r="Z353" s="205"/>
      <c r="AA353" s="173"/>
      <c r="AB353" s="173"/>
      <c r="AC353" s="173"/>
      <c r="AD353" s="173"/>
      <c r="AE353" s="173"/>
      <c r="AF353" s="173"/>
      <c r="AG353" s="173"/>
      <c r="AH353" s="173"/>
      <c r="AI353" s="173"/>
      <c r="AJ353" s="173"/>
      <c r="AK353" s="173"/>
      <c r="AL353" s="173"/>
      <c r="AM353" s="173"/>
      <c r="AN353" s="173"/>
      <c r="AO353" s="173"/>
      <c r="AP353" s="173"/>
      <c r="AQ353" s="173"/>
      <c r="AR353" s="173"/>
      <c r="AS353" s="173"/>
      <c r="AT353" s="173"/>
      <c r="AU353" s="173"/>
      <c r="AV353" s="206"/>
    </row>
    <row r="354" spans="1:48" ht="15.75" customHeight="1" thickBot="1">
      <c r="A354" s="548"/>
      <c r="B354" s="549"/>
      <c r="C354" s="166" t="s">
        <v>164</v>
      </c>
      <c r="D354" s="197"/>
      <c r="E354" s="196"/>
      <c r="F354" s="196"/>
      <c r="G354" s="196"/>
      <c r="H354" s="196"/>
      <c r="I354" s="196"/>
      <c r="J354" s="196"/>
      <c r="K354" s="196"/>
      <c r="L354" s="196"/>
      <c r="M354" s="196"/>
      <c r="N354" s="196"/>
      <c r="O354" s="196"/>
      <c r="P354" s="196"/>
      <c r="Q354" s="196"/>
      <c r="R354" s="196"/>
      <c r="S354" s="196"/>
      <c r="T354" s="196"/>
      <c r="U354" s="196"/>
      <c r="V354" s="196"/>
      <c r="W354" s="196"/>
      <c r="X354" s="196"/>
      <c r="Y354" s="196"/>
      <c r="Z354" s="207"/>
      <c r="AA354" s="208"/>
      <c r="AB354" s="208"/>
      <c r="AC354" s="208"/>
      <c r="AD354" s="208"/>
      <c r="AE354" s="208"/>
      <c r="AF354" s="208"/>
      <c r="AG354" s="208"/>
      <c r="AH354" s="208"/>
      <c r="AI354" s="208"/>
      <c r="AJ354" s="208"/>
      <c r="AK354" s="208"/>
      <c r="AL354" s="208"/>
      <c r="AM354" s="208"/>
      <c r="AN354" s="208"/>
      <c r="AO354" s="208"/>
      <c r="AP354" s="208"/>
      <c r="AQ354" s="208"/>
      <c r="AR354" s="208"/>
      <c r="AS354" s="208"/>
      <c r="AT354" s="208"/>
      <c r="AU354" s="208"/>
      <c r="AV354" s="209"/>
    </row>
    <row r="355" spans="1:48" ht="14.5" thickBot="1"/>
    <row r="356" spans="1:48" ht="18.5" thickTop="1">
      <c r="A356" s="285" t="s">
        <v>24</v>
      </c>
      <c r="B356" s="286" t="str">
        <f>IF('1. Samlet budgetoversigt'!B372="","",'1. Samlet budgetoversigt'!B372)</f>
        <v/>
      </c>
      <c r="C356" s="285" t="s">
        <v>51</v>
      </c>
      <c r="D356" s="257">
        <f>IF(D363="Ekstern evaluator understøtter projektets effekstyring. Der bidrages med efterkvalificering, vejledning i effektstyring samt outcomemåling (anbefales af sekretariatet)",1,0)</f>
        <v>0</v>
      </c>
      <c r="E356" s="176"/>
    </row>
    <row r="357" spans="1:48">
      <c r="A357" s="176"/>
      <c r="B357" s="176"/>
      <c r="C357" s="176"/>
      <c r="D357" s="176"/>
      <c r="E357" s="176"/>
    </row>
    <row r="358" spans="1:48" ht="14.5" thickBot="1">
      <c r="A358" s="176"/>
      <c r="B358" s="183" t="s">
        <v>200</v>
      </c>
      <c r="C358" s="179" t="s">
        <v>161</v>
      </c>
      <c r="D358" s="183" t="s">
        <v>165</v>
      </c>
      <c r="E358" s="183" t="s">
        <v>166</v>
      </c>
      <c r="F358" s="183" t="s">
        <v>167</v>
      </c>
      <c r="G358" s="183" t="s">
        <v>168</v>
      </c>
      <c r="H358" s="183" t="s">
        <v>169</v>
      </c>
      <c r="I358" s="183" t="s">
        <v>170</v>
      </c>
      <c r="J358" s="183" t="s">
        <v>171</v>
      </c>
      <c r="K358" s="183" t="s">
        <v>172</v>
      </c>
      <c r="L358" s="183" t="s">
        <v>173</v>
      </c>
      <c r="M358" s="183" t="s">
        <v>174</v>
      </c>
      <c r="N358" s="183" t="s">
        <v>175</v>
      </c>
      <c r="O358" s="183" t="s">
        <v>176</v>
      </c>
      <c r="P358" s="183" t="s">
        <v>177</v>
      </c>
      <c r="Q358" s="183" t="s">
        <v>178</v>
      </c>
      <c r="R358" s="183" t="s">
        <v>179</v>
      </c>
      <c r="S358" s="183" t="s">
        <v>180</v>
      </c>
      <c r="T358" s="183" t="s">
        <v>181</v>
      </c>
      <c r="U358" s="183" t="s">
        <v>182</v>
      </c>
      <c r="V358" s="183" t="s">
        <v>183</v>
      </c>
      <c r="W358" s="183" t="s">
        <v>184</v>
      </c>
      <c r="X358" s="183" t="s">
        <v>185</v>
      </c>
      <c r="Y358" s="183" t="s">
        <v>186</v>
      </c>
      <c r="Z358" s="201" t="s">
        <v>199</v>
      </c>
    </row>
    <row r="359" spans="1:48" ht="70" customHeight="1">
      <c r="A359" s="550" t="s">
        <v>67</v>
      </c>
      <c r="B359" s="555" t="str">
        <f>_xlfn.CONCAT('1. Samlet budgetoversigt'!F377-(SUM('2. Specifikationer'!D361:AV361))," timer")</f>
        <v>0 timer</v>
      </c>
      <c r="C359" s="181" t="s">
        <v>162</v>
      </c>
      <c r="D359" s="199"/>
      <c r="E359" s="199"/>
      <c r="F359" s="199"/>
      <c r="G359" s="199"/>
      <c r="H359" s="199"/>
      <c r="I359" s="199"/>
      <c r="J359" s="199"/>
      <c r="K359" s="199"/>
      <c r="L359" s="199"/>
      <c r="M359" s="199"/>
      <c r="N359" s="199"/>
      <c r="O359" s="199"/>
      <c r="P359" s="199"/>
      <c r="Q359" s="199"/>
      <c r="R359" s="199"/>
      <c r="S359" s="199"/>
      <c r="T359" s="199"/>
      <c r="U359" s="199"/>
      <c r="V359" s="199"/>
      <c r="W359" s="199"/>
      <c r="X359" s="199"/>
      <c r="Y359" s="199"/>
      <c r="Z359" s="202"/>
      <c r="AA359" s="203"/>
      <c r="AB359" s="203"/>
      <c r="AC359" s="203"/>
      <c r="AD359" s="203"/>
      <c r="AE359" s="203"/>
      <c r="AF359" s="203"/>
      <c r="AG359" s="203"/>
      <c r="AH359" s="203"/>
      <c r="AI359" s="203"/>
      <c r="AJ359" s="203"/>
      <c r="AK359" s="203"/>
      <c r="AL359" s="203"/>
      <c r="AM359" s="203"/>
      <c r="AN359" s="203"/>
      <c r="AO359" s="203"/>
      <c r="AP359" s="203"/>
      <c r="AQ359" s="203"/>
      <c r="AR359" s="203"/>
      <c r="AS359" s="203"/>
      <c r="AT359" s="203"/>
      <c r="AU359" s="203"/>
      <c r="AV359" s="204"/>
    </row>
    <row r="360" spans="1:48" ht="15.75" customHeight="1">
      <c r="A360" s="554"/>
      <c r="B360" s="556"/>
      <c r="C360" s="165" t="s">
        <v>163</v>
      </c>
      <c r="D360" s="171"/>
      <c r="E360" s="171"/>
      <c r="F360" s="171"/>
      <c r="G360" s="171"/>
      <c r="H360" s="171"/>
      <c r="I360" s="171"/>
      <c r="J360" s="171"/>
      <c r="K360" s="171"/>
      <c r="L360" s="171"/>
      <c r="M360" s="171"/>
      <c r="N360" s="171"/>
      <c r="O360" s="171"/>
      <c r="P360" s="171"/>
      <c r="Q360" s="171"/>
      <c r="R360" s="171"/>
      <c r="S360" s="171"/>
      <c r="T360" s="171"/>
      <c r="U360" s="171"/>
      <c r="V360" s="171"/>
      <c r="W360" s="171"/>
      <c r="X360" s="171"/>
      <c r="Y360" s="171"/>
      <c r="Z360" s="205"/>
      <c r="AA360" s="173"/>
      <c r="AB360" s="173"/>
      <c r="AC360" s="173"/>
      <c r="AD360" s="173"/>
      <c r="AE360" s="173"/>
      <c r="AF360" s="173"/>
      <c r="AG360" s="173"/>
      <c r="AH360" s="173"/>
      <c r="AI360" s="173"/>
      <c r="AJ360" s="173"/>
      <c r="AK360" s="173"/>
      <c r="AL360" s="173"/>
      <c r="AM360" s="173"/>
      <c r="AN360" s="173"/>
      <c r="AO360" s="173"/>
      <c r="AP360" s="173"/>
      <c r="AQ360" s="173"/>
      <c r="AR360" s="173"/>
      <c r="AS360" s="173"/>
      <c r="AT360" s="173"/>
      <c r="AU360" s="173"/>
      <c r="AV360" s="206"/>
    </row>
    <row r="361" spans="1:48" ht="15.75" customHeight="1" thickBot="1">
      <c r="A361" s="554"/>
      <c r="B361" s="557"/>
      <c r="C361" s="165" t="s">
        <v>9</v>
      </c>
      <c r="D361" s="171"/>
      <c r="E361" s="171"/>
      <c r="F361" s="171"/>
      <c r="G361" s="171"/>
      <c r="H361" s="171"/>
      <c r="I361" s="171"/>
      <c r="J361" s="171"/>
      <c r="K361" s="171"/>
      <c r="L361" s="171"/>
      <c r="M361" s="171"/>
      <c r="N361" s="171"/>
      <c r="O361" s="171"/>
      <c r="P361" s="171"/>
      <c r="Q361" s="171"/>
      <c r="R361" s="171"/>
      <c r="S361" s="171"/>
      <c r="T361" s="171"/>
      <c r="U361" s="171"/>
      <c r="V361" s="171"/>
      <c r="W361" s="171"/>
      <c r="X361" s="171"/>
      <c r="Y361" s="171"/>
      <c r="Z361" s="205"/>
      <c r="AA361" s="173"/>
      <c r="AB361" s="173"/>
      <c r="AC361" s="173"/>
      <c r="AD361" s="173"/>
      <c r="AE361" s="173"/>
      <c r="AF361" s="173"/>
      <c r="AG361" s="173"/>
      <c r="AH361" s="173"/>
      <c r="AI361" s="173"/>
      <c r="AJ361" s="173"/>
      <c r="AK361" s="173"/>
      <c r="AL361" s="173"/>
      <c r="AM361" s="173"/>
      <c r="AN361" s="173"/>
      <c r="AO361" s="173"/>
      <c r="AP361" s="173"/>
      <c r="AQ361" s="173"/>
      <c r="AR361" s="173"/>
      <c r="AS361" s="173"/>
      <c r="AT361" s="173"/>
      <c r="AU361" s="173"/>
      <c r="AV361" s="206"/>
    </row>
    <row r="362" spans="1:48" ht="15.75" customHeight="1" thickBot="1">
      <c r="A362" s="551"/>
      <c r="B362" s="214">
        <f>'1. Samlet budgetoversigt'!E377-(SUM('2. Specifikationer'!D362:AV362))</f>
        <v>0</v>
      </c>
      <c r="C362" s="166" t="s">
        <v>164</v>
      </c>
      <c r="D362" s="195" t="str">
        <f>IF(D360*D361=0,"",(D360*D361))</f>
        <v/>
      </c>
      <c r="E362" s="195" t="str">
        <f t="shared" ref="E362:AV362" si="32">IF(E360*E361=0,"",(E360*E361))</f>
        <v/>
      </c>
      <c r="F362" s="195" t="str">
        <f t="shared" si="32"/>
        <v/>
      </c>
      <c r="G362" s="195" t="str">
        <f t="shared" si="32"/>
        <v/>
      </c>
      <c r="H362" s="195" t="str">
        <f t="shared" si="32"/>
        <v/>
      </c>
      <c r="I362" s="195" t="str">
        <f t="shared" si="32"/>
        <v/>
      </c>
      <c r="J362" s="195" t="str">
        <f t="shared" si="32"/>
        <v/>
      </c>
      <c r="K362" s="195" t="str">
        <f t="shared" si="32"/>
        <v/>
      </c>
      <c r="L362" s="195" t="str">
        <f t="shared" si="32"/>
        <v/>
      </c>
      <c r="M362" s="195" t="str">
        <f t="shared" si="32"/>
        <v/>
      </c>
      <c r="N362" s="195" t="str">
        <f t="shared" si="32"/>
        <v/>
      </c>
      <c r="O362" s="195" t="str">
        <f t="shared" si="32"/>
        <v/>
      </c>
      <c r="P362" s="195" t="str">
        <f t="shared" si="32"/>
        <v/>
      </c>
      <c r="Q362" s="195" t="str">
        <f t="shared" si="32"/>
        <v/>
      </c>
      <c r="R362" s="195" t="str">
        <f t="shared" si="32"/>
        <v/>
      </c>
      <c r="S362" s="195" t="str">
        <f t="shared" si="32"/>
        <v/>
      </c>
      <c r="T362" s="195" t="str">
        <f t="shared" si="32"/>
        <v/>
      </c>
      <c r="U362" s="195" t="str">
        <f t="shared" si="32"/>
        <v/>
      </c>
      <c r="V362" s="195" t="str">
        <f t="shared" si="32"/>
        <v/>
      </c>
      <c r="W362" s="195" t="str">
        <f t="shared" si="32"/>
        <v/>
      </c>
      <c r="X362" s="195" t="str">
        <f t="shared" si="32"/>
        <v/>
      </c>
      <c r="Y362" s="195" t="str">
        <f t="shared" si="32"/>
        <v/>
      </c>
      <c r="Z362" s="210" t="str">
        <f t="shared" si="32"/>
        <v/>
      </c>
      <c r="AA362" s="211" t="str">
        <f t="shared" si="32"/>
        <v/>
      </c>
      <c r="AB362" s="211" t="str">
        <f t="shared" si="32"/>
        <v/>
      </c>
      <c r="AC362" s="211" t="str">
        <f t="shared" si="32"/>
        <v/>
      </c>
      <c r="AD362" s="211" t="str">
        <f t="shared" si="32"/>
        <v/>
      </c>
      <c r="AE362" s="211" t="str">
        <f t="shared" si="32"/>
        <v/>
      </c>
      <c r="AF362" s="211" t="str">
        <f t="shared" si="32"/>
        <v/>
      </c>
      <c r="AG362" s="211" t="str">
        <f t="shared" si="32"/>
        <v/>
      </c>
      <c r="AH362" s="211" t="str">
        <f t="shared" si="32"/>
        <v/>
      </c>
      <c r="AI362" s="211" t="str">
        <f t="shared" si="32"/>
        <v/>
      </c>
      <c r="AJ362" s="211" t="str">
        <f t="shared" si="32"/>
        <v/>
      </c>
      <c r="AK362" s="211" t="str">
        <f t="shared" si="32"/>
        <v/>
      </c>
      <c r="AL362" s="211" t="str">
        <f t="shared" si="32"/>
        <v/>
      </c>
      <c r="AM362" s="211" t="str">
        <f t="shared" si="32"/>
        <v/>
      </c>
      <c r="AN362" s="211" t="str">
        <f t="shared" si="32"/>
        <v/>
      </c>
      <c r="AO362" s="211" t="str">
        <f t="shared" si="32"/>
        <v/>
      </c>
      <c r="AP362" s="211" t="str">
        <f t="shared" si="32"/>
        <v/>
      </c>
      <c r="AQ362" s="211" t="str">
        <f t="shared" si="32"/>
        <v/>
      </c>
      <c r="AR362" s="211" t="str">
        <f t="shared" si="32"/>
        <v/>
      </c>
      <c r="AS362" s="211" t="str">
        <f t="shared" si="32"/>
        <v/>
      </c>
      <c r="AT362" s="211" t="str">
        <f t="shared" si="32"/>
        <v/>
      </c>
      <c r="AU362" s="211" t="str">
        <f t="shared" si="32"/>
        <v/>
      </c>
      <c r="AV362" s="212" t="str">
        <f t="shared" si="32"/>
        <v/>
      </c>
    </row>
    <row r="363" spans="1:48" ht="70" customHeight="1">
      <c r="A363" s="554" t="s">
        <v>3</v>
      </c>
      <c r="B363" s="552">
        <f>'1. Samlet budgetoversigt'!E378-(SUM('2. Specifikationer'!D366:AV366))</f>
        <v>0</v>
      </c>
      <c r="C363" s="170" t="s">
        <v>162</v>
      </c>
      <c r="D363" s="410"/>
      <c r="E363" s="200"/>
      <c r="F363" s="200"/>
      <c r="G363" s="200"/>
      <c r="H363" s="200"/>
      <c r="I363" s="200"/>
      <c r="J363" s="200"/>
      <c r="K363" s="200"/>
      <c r="L363" s="200"/>
      <c r="M363" s="200"/>
      <c r="N363" s="200"/>
      <c r="O363" s="200"/>
      <c r="P363" s="200"/>
      <c r="Q363" s="200"/>
      <c r="R363" s="200"/>
      <c r="S363" s="200"/>
      <c r="T363" s="200"/>
      <c r="U363" s="200"/>
      <c r="V363" s="200"/>
      <c r="W363" s="200"/>
      <c r="X363" s="200"/>
      <c r="Y363" s="200"/>
      <c r="Z363" s="205"/>
      <c r="AA363" s="173"/>
      <c r="AB363" s="173"/>
      <c r="AC363" s="173"/>
      <c r="AD363" s="173"/>
      <c r="AE363" s="173"/>
      <c r="AF363" s="173"/>
      <c r="AG363" s="173"/>
      <c r="AH363" s="173"/>
      <c r="AI363" s="173"/>
      <c r="AJ363" s="173"/>
      <c r="AK363" s="173"/>
      <c r="AL363" s="173"/>
      <c r="AM363" s="173"/>
      <c r="AN363" s="173"/>
      <c r="AO363" s="173"/>
      <c r="AP363" s="173"/>
      <c r="AQ363" s="173"/>
      <c r="AR363" s="173"/>
      <c r="AS363" s="173"/>
      <c r="AT363" s="173"/>
      <c r="AU363" s="173"/>
      <c r="AV363" s="206"/>
    </row>
    <row r="364" spans="1:48" ht="15.75" customHeight="1">
      <c r="A364" s="554"/>
      <c r="B364" s="558"/>
      <c r="C364" s="165" t="s">
        <v>163</v>
      </c>
      <c r="D364" s="171"/>
      <c r="E364" s="171"/>
      <c r="F364" s="171"/>
      <c r="G364" s="171"/>
      <c r="H364" s="171"/>
      <c r="I364" s="171"/>
      <c r="J364" s="171"/>
      <c r="K364" s="171"/>
      <c r="L364" s="171"/>
      <c r="M364" s="171"/>
      <c r="N364" s="171"/>
      <c r="O364" s="171"/>
      <c r="P364" s="171"/>
      <c r="Q364" s="171"/>
      <c r="R364" s="171"/>
      <c r="S364" s="171"/>
      <c r="T364" s="171"/>
      <c r="U364" s="171"/>
      <c r="V364" s="171"/>
      <c r="W364" s="171"/>
      <c r="X364" s="171"/>
      <c r="Y364" s="171"/>
      <c r="Z364" s="205"/>
      <c r="AA364" s="173"/>
      <c r="AB364" s="173"/>
      <c r="AC364" s="173"/>
      <c r="AD364" s="173"/>
      <c r="AE364" s="173"/>
      <c r="AF364" s="173"/>
      <c r="AG364" s="173"/>
      <c r="AH364" s="173"/>
      <c r="AI364" s="173"/>
      <c r="AJ364" s="173"/>
      <c r="AK364" s="173"/>
      <c r="AL364" s="173"/>
      <c r="AM364" s="173"/>
      <c r="AN364" s="173"/>
      <c r="AO364" s="173"/>
      <c r="AP364" s="173"/>
      <c r="AQ364" s="173"/>
      <c r="AR364" s="173"/>
      <c r="AS364" s="173"/>
      <c r="AT364" s="173"/>
      <c r="AU364" s="173"/>
      <c r="AV364" s="206"/>
    </row>
    <row r="365" spans="1:48" ht="15.75" customHeight="1">
      <c r="A365" s="554"/>
      <c r="B365" s="558"/>
      <c r="C365" s="165" t="s">
        <v>9</v>
      </c>
      <c r="D365" s="171"/>
      <c r="E365" s="171"/>
      <c r="F365" s="171"/>
      <c r="G365" s="171"/>
      <c r="H365" s="171"/>
      <c r="I365" s="171"/>
      <c r="J365" s="171"/>
      <c r="K365" s="171"/>
      <c r="L365" s="171"/>
      <c r="M365" s="171"/>
      <c r="N365" s="171"/>
      <c r="O365" s="171"/>
      <c r="P365" s="171"/>
      <c r="Q365" s="171"/>
      <c r="R365" s="171"/>
      <c r="S365" s="171"/>
      <c r="T365" s="171"/>
      <c r="U365" s="171"/>
      <c r="V365" s="171"/>
      <c r="W365" s="171"/>
      <c r="X365" s="171"/>
      <c r="Y365" s="171"/>
      <c r="Z365" s="205"/>
      <c r="AA365" s="173"/>
      <c r="AB365" s="173"/>
      <c r="AC365" s="173"/>
      <c r="AD365" s="173"/>
      <c r="AE365" s="173"/>
      <c r="AF365" s="173"/>
      <c r="AG365" s="173"/>
      <c r="AH365" s="173"/>
      <c r="AI365" s="173"/>
      <c r="AJ365" s="173"/>
      <c r="AK365" s="173"/>
      <c r="AL365" s="173"/>
      <c r="AM365" s="173"/>
      <c r="AN365" s="173"/>
      <c r="AO365" s="173"/>
      <c r="AP365" s="173"/>
      <c r="AQ365" s="173"/>
      <c r="AR365" s="173"/>
      <c r="AS365" s="173"/>
      <c r="AT365" s="173"/>
      <c r="AU365" s="173"/>
      <c r="AV365" s="206"/>
    </row>
    <row r="366" spans="1:48" ht="15.75" customHeight="1" thickBot="1">
      <c r="A366" s="554"/>
      <c r="B366" s="553"/>
      <c r="C366" s="168" t="s">
        <v>164</v>
      </c>
      <c r="D366" s="194" t="str">
        <f>IF('1. Samlet budgetoversigt'!F374="Ja (anbefales)",58000,IF(D364*D365=0,"",(D364*D365)))</f>
        <v/>
      </c>
      <c r="E366" s="194" t="str">
        <f t="shared" ref="E366:AV366" si="33">IF(E364*E365=0,"",(E364*E365))</f>
        <v/>
      </c>
      <c r="F366" s="194" t="str">
        <f t="shared" si="33"/>
        <v/>
      </c>
      <c r="G366" s="194" t="str">
        <f t="shared" si="33"/>
        <v/>
      </c>
      <c r="H366" s="194" t="str">
        <f t="shared" si="33"/>
        <v/>
      </c>
      <c r="I366" s="194" t="str">
        <f t="shared" si="33"/>
        <v/>
      </c>
      <c r="J366" s="194" t="str">
        <f t="shared" si="33"/>
        <v/>
      </c>
      <c r="K366" s="194" t="str">
        <f t="shared" si="33"/>
        <v/>
      </c>
      <c r="L366" s="194" t="str">
        <f t="shared" si="33"/>
        <v/>
      </c>
      <c r="M366" s="194" t="str">
        <f t="shared" si="33"/>
        <v/>
      </c>
      <c r="N366" s="194" t="str">
        <f t="shared" si="33"/>
        <v/>
      </c>
      <c r="O366" s="194" t="str">
        <f t="shared" si="33"/>
        <v/>
      </c>
      <c r="P366" s="194" t="str">
        <f t="shared" si="33"/>
        <v/>
      </c>
      <c r="Q366" s="194" t="str">
        <f t="shared" si="33"/>
        <v/>
      </c>
      <c r="R366" s="194" t="str">
        <f t="shared" si="33"/>
        <v/>
      </c>
      <c r="S366" s="194" t="str">
        <f t="shared" si="33"/>
        <v/>
      </c>
      <c r="T366" s="194" t="str">
        <f t="shared" si="33"/>
        <v/>
      </c>
      <c r="U366" s="194" t="str">
        <f t="shared" si="33"/>
        <v/>
      </c>
      <c r="V366" s="194" t="str">
        <f t="shared" si="33"/>
        <v/>
      </c>
      <c r="W366" s="194" t="str">
        <f t="shared" si="33"/>
        <v/>
      </c>
      <c r="X366" s="194" t="str">
        <f t="shared" si="33"/>
        <v/>
      </c>
      <c r="Y366" s="194" t="str">
        <f t="shared" si="33"/>
        <v/>
      </c>
      <c r="Z366" s="210" t="str">
        <f t="shared" si="33"/>
        <v/>
      </c>
      <c r="AA366" s="211" t="str">
        <f t="shared" si="33"/>
        <v/>
      </c>
      <c r="AB366" s="211" t="str">
        <f t="shared" si="33"/>
        <v/>
      </c>
      <c r="AC366" s="211" t="str">
        <f t="shared" si="33"/>
        <v/>
      </c>
      <c r="AD366" s="211" t="str">
        <f t="shared" si="33"/>
        <v/>
      </c>
      <c r="AE366" s="211" t="str">
        <f t="shared" si="33"/>
        <v/>
      </c>
      <c r="AF366" s="211" t="str">
        <f t="shared" si="33"/>
        <v/>
      </c>
      <c r="AG366" s="211" t="str">
        <f t="shared" si="33"/>
        <v/>
      </c>
      <c r="AH366" s="211" t="str">
        <f t="shared" si="33"/>
        <v/>
      </c>
      <c r="AI366" s="211" t="str">
        <f t="shared" si="33"/>
        <v/>
      </c>
      <c r="AJ366" s="211" t="str">
        <f t="shared" si="33"/>
        <v/>
      </c>
      <c r="AK366" s="211" t="str">
        <f t="shared" si="33"/>
        <v/>
      </c>
      <c r="AL366" s="211" t="str">
        <f t="shared" si="33"/>
        <v/>
      </c>
      <c r="AM366" s="211" t="str">
        <f t="shared" si="33"/>
        <v/>
      </c>
      <c r="AN366" s="211" t="str">
        <f t="shared" si="33"/>
        <v/>
      </c>
      <c r="AO366" s="211" t="str">
        <f t="shared" si="33"/>
        <v/>
      </c>
      <c r="AP366" s="211" t="str">
        <f t="shared" si="33"/>
        <v/>
      </c>
      <c r="AQ366" s="211" t="str">
        <f t="shared" si="33"/>
        <v/>
      </c>
      <c r="AR366" s="211" t="str">
        <f t="shared" si="33"/>
        <v/>
      </c>
      <c r="AS366" s="211" t="str">
        <f t="shared" si="33"/>
        <v/>
      </c>
      <c r="AT366" s="211" t="str">
        <f t="shared" si="33"/>
        <v/>
      </c>
      <c r="AU366" s="211" t="str">
        <f t="shared" si="33"/>
        <v/>
      </c>
      <c r="AV366" s="212" t="str">
        <f t="shared" si="33"/>
        <v/>
      </c>
    </row>
    <row r="367" spans="1:48" ht="70" customHeight="1" thickBot="1">
      <c r="A367" s="548" t="s">
        <v>69</v>
      </c>
      <c r="B367" s="549">
        <f>'1. Samlet budgetoversigt'!E379-(SUM('2. Specifikationer'!D368:AV368))</f>
        <v>0</v>
      </c>
      <c r="C367" s="167" t="s">
        <v>162</v>
      </c>
      <c r="D367" s="199"/>
      <c r="E367" s="199"/>
      <c r="F367" s="199"/>
      <c r="G367" s="199"/>
      <c r="H367" s="199"/>
      <c r="I367" s="199"/>
      <c r="J367" s="199"/>
      <c r="K367" s="199"/>
      <c r="L367" s="199"/>
      <c r="M367" s="199"/>
      <c r="N367" s="199"/>
      <c r="O367" s="199"/>
      <c r="P367" s="199"/>
      <c r="Q367" s="199"/>
      <c r="R367" s="199"/>
      <c r="S367" s="199"/>
      <c r="T367" s="199"/>
      <c r="U367" s="199"/>
      <c r="V367" s="199"/>
      <c r="W367" s="199"/>
      <c r="X367" s="199"/>
      <c r="Y367" s="199"/>
      <c r="Z367" s="205"/>
      <c r="AA367" s="173"/>
      <c r="AB367" s="173"/>
      <c r="AC367" s="173"/>
      <c r="AD367" s="173"/>
      <c r="AE367" s="173"/>
      <c r="AF367" s="173"/>
      <c r="AG367" s="173"/>
      <c r="AH367" s="173"/>
      <c r="AI367" s="173"/>
      <c r="AJ367" s="173"/>
      <c r="AK367" s="173"/>
      <c r="AL367" s="173"/>
      <c r="AM367" s="173"/>
      <c r="AN367" s="173"/>
      <c r="AO367" s="173"/>
      <c r="AP367" s="173"/>
      <c r="AQ367" s="173"/>
      <c r="AR367" s="173"/>
      <c r="AS367" s="173"/>
      <c r="AT367" s="173"/>
      <c r="AU367" s="173"/>
      <c r="AV367" s="206"/>
    </row>
    <row r="368" spans="1:48" ht="15.75" customHeight="1" thickBot="1">
      <c r="A368" s="548"/>
      <c r="B368" s="549"/>
      <c r="C368" s="166" t="s">
        <v>164</v>
      </c>
      <c r="D368" s="196"/>
      <c r="E368" s="196"/>
      <c r="F368" s="196"/>
      <c r="G368" s="196"/>
      <c r="H368" s="196"/>
      <c r="I368" s="196"/>
      <c r="J368" s="196"/>
      <c r="K368" s="196"/>
      <c r="L368" s="196"/>
      <c r="M368" s="196"/>
      <c r="N368" s="196"/>
      <c r="O368" s="196"/>
      <c r="P368" s="196"/>
      <c r="Q368" s="196"/>
      <c r="R368" s="196"/>
      <c r="S368" s="196"/>
      <c r="T368" s="196"/>
      <c r="U368" s="196"/>
      <c r="V368" s="196"/>
      <c r="W368" s="196"/>
      <c r="X368" s="196"/>
      <c r="Y368" s="196"/>
      <c r="Z368" s="205"/>
      <c r="AA368" s="173"/>
      <c r="AB368" s="173"/>
      <c r="AC368" s="173"/>
      <c r="AD368" s="173"/>
      <c r="AE368" s="173"/>
      <c r="AF368" s="173"/>
      <c r="AG368" s="173"/>
      <c r="AH368" s="173"/>
      <c r="AI368" s="173"/>
      <c r="AJ368" s="173"/>
      <c r="AK368" s="173"/>
      <c r="AL368" s="173"/>
      <c r="AM368" s="173"/>
      <c r="AN368" s="173"/>
      <c r="AO368" s="173"/>
      <c r="AP368" s="173"/>
      <c r="AQ368" s="173"/>
      <c r="AR368" s="173"/>
      <c r="AS368" s="173"/>
      <c r="AT368" s="173"/>
      <c r="AU368" s="173"/>
      <c r="AV368" s="206"/>
    </row>
    <row r="369" spans="1:48" ht="70" customHeight="1" thickBot="1">
      <c r="A369" s="548" t="s">
        <v>34</v>
      </c>
      <c r="B369" s="549">
        <f>'1. Samlet budgetoversigt'!E380-(SUM('2. Specifikationer'!D370:AV370))</f>
        <v>0</v>
      </c>
      <c r="C369" s="167" t="s">
        <v>162</v>
      </c>
      <c r="D369" s="199"/>
      <c r="E369" s="199"/>
      <c r="F369" s="199"/>
      <c r="G369" s="199"/>
      <c r="H369" s="199"/>
      <c r="I369" s="199"/>
      <c r="J369" s="199"/>
      <c r="K369" s="199"/>
      <c r="L369" s="199"/>
      <c r="M369" s="199"/>
      <c r="N369" s="199"/>
      <c r="O369" s="199"/>
      <c r="P369" s="199"/>
      <c r="Q369" s="199"/>
      <c r="R369" s="199"/>
      <c r="S369" s="199"/>
      <c r="T369" s="199"/>
      <c r="U369" s="199"/>
      <c r="V369" s="199"/>
      <c r="W369" s="199"/>
      <c r="X369" s="199"/>
      <c r="Y369" s="199"/>
      <c r="Z369" s="205"/>
      <c r="AA369" s="173"/>
      <c r="AB369" s="173"/>
      <c r="AC369" s="173"/>
      <c r="AD369" s="173"/>
      <c r="AE369" s="173"/>
      <c r="AF369" s="173"/>
      <c r="AG369" s="173"/>
      <c r="AH369" s="173"/>
      <c r="AI369" s="173"/>
      <c r="AJ369" s="173"/>
      <c r="AK369" s="173"/>
      <c r="AL369" s="173"/>
      <c r="AM369" s="173"/>
      <c r="AN369" s="173"/>
      <c r="AO369" s="173"/>
      <c r="AP369" s="173"/>
      <c r="AQ369" s="173"/>
      <c r="AR369" s="173"/>
      <c r="AS369" s="173"/>
      <c r="AT369" s="173"/>
      <c r="AU369" s="173"/>
      <c r="AV369" s="206"/>
    </row>
    <row r="370" spans="1:48" ht="15.75" customHeight="1" thickBot="1">
      <c r="A370" s="548"/>
      <c r="B370" s="549"/>
      <c r="C370" s="168" t="s">
        <v>164</v>
      </c>
      <c r="D370" s="196"/>
      <c r="E370" s="196"/>
      <c r="F370" s="196"/>
      <c r="G370" s="196"/>
      <c r="H370" s="196"/>
      <c r="I370" s="196"/>
      <c r="J370" s="196"/>
      <c r="K370" s="196"/>
      <c r="L370" s="196"/>
      <c r="M370" s="196"/>
      <c r="N370" s="196"/>
      <c r="O370" s="196"/>
      <c r="P370" s="196"/>
      <c r="Q370" s="196"/>
      <c r="R370" s="196"/>
      <c r="S370" s="196"/>
      <c r="T370" s="196"/>
      <c r="U370" s="196"/>
      <c r="V370" s="196"/>
      <c r="W370" s="196"/>
      <c r="X370" s="196"/>
      <c r="Y370" s="196"/>
      <c r="Z370" s="205"/>
      <c r="AA370" s="173"/>
      <c r="AB370" s="173"/>
      <c r="AC370" s="173"/>
      <c r="AD370" s="173"/>
      <c r="AE370" s="173"/>
      <c r="AF370" s="173"/>
      <c r="AG370" s="173"/>
      <c r="AH370" s="173"/>
      <c r="AI370" s="173"/>
      <c r="AJ370" s="173"/>
      <c r="AK370" s="173"/>
      <c r="AL370" s="173"/>
      <c r="AM370" s="173"/>
      <c r="AN370" s="173"/>
      <c r="AO370" s="173"/>
      <c r="AP370" s="173"/>
      <c r="AQ370" s="173"/>
      <c r="AR370" s="173"/>
      <c r="AS370" s="173"/>
      <c r="AT370" s="173"/>
      <c r="AU370" s="173"/>
      <c r="AV370" s="206"/>
    </row>
    <row r="371" spans="1:48" ht="50.15" customHeight="1">
      <c r="A371" s="550" t="s">
        <v>188</v>
      </c>
      <c r="B371" s="552">
        <f>'1. Samlet budgetoversigt'!E381-(SUM('2. Specifikationer'!D372:AV372))</f>
        <v>0</v>
      </c>
      <c r="C371" s="167" t="s">
        <v>238</v>
      </c>
      <c r="D371" s="411"/>
      <c r="E371" s="411"/>
      <c r="F371" s="411"/>
      <c r="G371" s="411"/>
      <c r="H371" s="411"/>
      <c r="I371" s="411"/>
      <c r="J371" s="411"/>
      <c r="K371" s="411"/>
      <c r="L371" s="411"/>
      <c r="M371" s="411"/>
      <c r="N371" s="411"/>
      <c r="O371" s="411"/>
      <c r="P371" s="411"/>
      <c r="Q371" s="411"/>
      <c r="R371" s="411"/>
      <c r="S371" s="411"/>
      <c r="T371" s="411"/>
      <c r="U371" s="411"/>
      <c r="V371" s="411"/>
      <c r="W371" s="411"/>
      <c r="X371" s="411"/>
      <c r="Y371" s="411"/>
      <c r="Z371" s="412"/>
      <c r="AA371" s="413"/>
      <c r="AB371" s="413"/>
      <c r="AC371" s="413"/>
      <c r="AD371" s="413"/>
      <c r="AE371" s="413"/>
      <c r="AF371" s="413"/>
      <c r="AG371" s="413"/>
      <c r="AH371" s="413"/>
      <c r="AI371" s="413"/>
      <c r="AJ371" s="413"/>
      <c r="AK371" s="413"/>
      <c r="AL371" s="413"/>
      <c r="AM371" s="413"/>
      <c r="AN371" s="413"/>
      <c r="AO371" s="413"/>
      <c r="AP371" s="413"/>
      <c r="AQ371" s="413"/>
      <c r="AR371" s="413"/>
      <c r="AS371" s="413"/>
      <c r="AT371" s="413"/>
      <c r="AU371" s="413"/>
      <c r="AV371" s="414"/>
    </row>
    <row r="372" spans="1:48" ht="15.75" customHeight="1" thickBot="1">
      <c r="A372" s="551"/>
      <c r="B372" s="553"/>
      <c r="C372" s="283" t="s">
        <v>188</v>
      </c>
      <c r="D372" s="282"/>
      <c r="E372" s="282"/>
      <c r="F372" s="282"/>
      <c r="G372" s="282"/>
      <c r="H372" s="282"/>
      <c r="I372" s="282"/>
      <c r="J372" s="282"/>
      <c r="K372" s="282"/>
      <c r="L372" s="282"/>
      <c r="M372" s="282"/>
      <c r="N372" s="282"/>
      <c r="O372" s="282"/>
      <c r="P372" s="282"/>
      <c r="Q372" s="282"/>
      <c r="R372" s="282"/>
      <c r="S372" s="282"/>
      <c r="T372" s="282"/>
      <c r="U372" s="282"/>
      <c r="V372" s="282"/>
      <c r="W372" s="282"/>
      <c r="X372" s="282"/>
      <c r="Y372" s="282"/>
      <c r="Z372" s="205"/>
      <c r="AA372" s="173"/>
      <c r="AB372" s="173"/>
      <c r="AC372" s="173"/>
      <c r="AD372" s="173"/>
      <c r="AE372" s="173"/>
      <c r="AF372" s="173"/>
      <c r="AG372" s="173"/>
      <c r="AH372" s="173"/>
      <c r="AI372" s="173"/>
      <c r="AJ372" s="173"/>
      <c r="AK372" s="173"/>
      <c r="AL372" s="173"/>
      <c r="AM372" s="173"/>
      <c r="AN372" s="173"/>
      <c r="AO372" s="173"/>
      <c r="AP372" s="173"/>
      <c r="AQ372" s="173"/>
      <c r="AR372" s="173"/>
      <c r="AS372" s="173"/>
      <c r="AT372" s="173"/>
      <c r="AU372" s="173"/>
      <c r="AV372" s="206"/>
    </row>
    <row r="373" spans="1:48" ht="70" customHeight="1">
      <c r="A373" s="550" t="s">
        <v>10</v>
      </c>
      <c r="B373" s="552">
        <f>'1. Samlet budgetoversigt'!E382-(SUM('2. Specifikationer'!D374:AV374))</f>
        <v>0</v>
      </c>
      <c r="C373" s="281" t="s">
        <v>162</v>
      </c>
      <c r="D373" s="411"/>
      <c r="E373" s="411"/>
      <c r="F373" s="411"/>
      <c r="G373" s="411"/>
      <c r="H373" s="411"/>
      <c r="I373" s="411"/>
      <c r="J373" s="411"/>
      <c r="K373" s="411"/>
      <c r="L373" s="411"/>
      <c r="M373" s="411"/>
      <c r="N373" s="411"/>
      <c r="O373" s="411"/>
      <c r="P373" s="411"/>
      <c r="Q373" s="411"/>
      <c r="R373" s="411"/>
      <c r="S373" s="411"/>
      <c r="T373" s="411"/>
      <c r="U373" s="411"/>
      <c r="V373" s="411"/>
      <c r="W373" s="411"/>
      <c r="X373" s="411"/>
      <c r="Y373" s="411"/>
      <c r="Z373" s="412"/>
      <c r="AA373" s="413"/>
      <c r="AB373" s="413"/>
      <c r="AC373" s="413"/>
      <c r="AD373" s="413"/>
      <c r="AE373" s="413"/>
      <c r="AF373" s="413"/>
      <c r="AG373" s="413"/>
      <c r="AH373" s="413"/>
      <c r="AI373" s="413"/>
      <c r="AJ373" s="413"/>
      <c r="AK373" s="413"/>
      <c r="AL373" s="413"/>
      <c r="AM373" s="413"/>
      <c r="AN373" s="413"/>
      <c r="AO373" s="413"/>
      <c r="AP373" s="413"/>
      <c r="AQ373" s="413"/>
      <c r="AR373" s="413"/>
      <c r="AS373" s="413"/>
      <c r="AT373" s="413"/>
      <c r="AU373" s="413"/>
      <c r="AV373" s="414"/>
    </row>
    <row r="374" spans="1:48" ht="15.75" customHeight="1" thickBot="1">
      <c r="A374" s="551"/>
      <c r="B374" s="553"/>
      <c r="C374" s="166" t="s">
        <v>164</v>
      </c>
      <c r="D374" s="284"/>
      <c r="E374" s="284"/>
      <c r="F374" s="284"/>
      <c r="G374" s="284"/>
      <c r="H374" s="284"/>
      <c r="I374" s="284"/>
      <c r="J374" s="284"/>
      <c r="K374" s="284"/>
      <c r="L374" s="284"/>
      <c r="M374" s="284"/>
      <c r="N374" s="284"/>
      <c r="O374" s="284"/>
      <c r="P374" s="284"/>
      <c r="Q374" s="284"/>
      <c r="R374" s="284"/>
      <c r="S374" s="284"/>
      <c r="T374" s="284"/>
      <c r="U374" s="284"/>
      <c r="V374" s="284"/>
      <c r="W374" s="284"/>
      <c r="X374" s="284"/>
      <c r="Y374" s="284"/>
      <c r="Z374" s="205"/>
      <c r="AA374" s="173"/>
      <c r="AB374" s="173"/>
      <c r="AC374" s="173"/>
      <c r="AD374" s="173"/>
      <c r="AE374" s="173"/>
      <c r="AF374" s="173"/>
      <c r="AG374" s="173"/>
      <c r="AH374" s="173"/>
      <c r="AI374" s="173"/>
      <c r="AJ374" s="173"/>
      <c r="AK374" s="173"/>
      <c r="AL374" s="173"/>
      <c r="AM374" s="173"/>
      <c r="AN374" s="173"/>
      <c r="AO374" s="173"/>
      <c r="AP374" s="173"/>
      <c r="AQ374" s="173"/>
      <c r="AR374" s="173"/>
      <c r="AS374" s="173"/>
      <c r="AT374" s="173"/>
      <c r="AU374" s="173"/>
      <c r="AV374" s="206"/>
    </row>
    <row r="375" spans="1:48" ht="70" customHeight="1" thickBot="1">
      <c r="A375" s="548" t="s">
        <v>68</v>
      </c>
      <c r="B375" s="549">
        <f>'1. Samlet budgetoversigt'!E383-(SUM('2. Specifikationer'!D376:AV376))</f>
        <v>0</v>
      </c>
      <c r="C375" s="170" t="s">
        <v>162</v>
      </c>
      <c r="D375" s="199"/>
      <c r="E375" s="199"/>
      <c r="F375" s="199"/>
      <c r="G375" s="199"/>
      <c r="H375" s="199"/>
      <c r="I375" s="199"/>
      <c r="J375" s="199"/>
      <c r="K375" s="199"/>
      <c r="L375" s="199"/>
      <c r="M375" s="199"/>
      <c r="N375" s="199"/>
      <c r="O375" s="199"/>
      <c r="P375" s="199"/>
      <c r="Q375" s="199"/>
      <c r="R375" s="199"/>
      <c r="S375" s="199"/>
      <c r="T375" s="199"/>
      <c r="U375" s="199"/>
      <c r="V375" s="199"/>
      <c r="W375" s="199"/>
      <c r="X375" s="199"/>
      <c r="Y375" s="199"/>
      <c r="Z375" s="205"/>
      <c r="AA375" s="173"/>
      <c r="AB375" s="173"/>
      <c r="AC375" s="173"/>
      <c r="AD375" s="173"/>
      <c r="AE375" s="173"/>
      <c r="AF375" s="173"/>
      <c r="AG375" s="173"/>
      <c r="AH375" s="173"/>
      <c r="AI375" s="173"/>
      <c r="AJ375" s="173"/>
      <c r="AK375" s="173"/>
      <c r="AL375" s="173"/>
      <c r="AM375" s="173"/>
      <c r="AN375" s="173"/>
      <c r="AO375" s="173"/>
      <c r="AP375" s="173"/>
      <c r="AQ375" s="173"/>
      <c r="AR375" s="173"/>
      <c r="AS375" s="173"/>
      <c r="AT375" s="173"/>
      <c r="AU375" s="173"/>
      <c r="AV375" s="206"/>
    </row>
    <row r="376" spans="1:48" ht="15.75" customHeight="1" thickBot="1">
      <c r="A376" s="548"/>
      <c r="B376" s="549"/>
      <c r="C376" s="166" t="s">
        <v>164</v>
      </c>
      <c r="D376" s="197"/>
      <c r="E376" s="196"/>
      <c r="F376" s="196"/>
      <c r="G376" s="196"/>
      <c r="H376" s="196"/>
      <c r="I376" s="196"/>
      <c r="J376" s="196"/>
      <c r="K376" s="196"/>
      <c r="L376" s="196"/>
      <c r="M376" s="196"/>
      <c r="N376" s="196"/>
      <c r="O376" s="196"/>
      <c r="P376" s="196"/>
      <c r="Q376" s="196"/>
      <c r="R376" s="196"/>
      <c r="S376" s="196"/>
      <c r="T376" s="196"/>
      <c r="U376" s="196"/>
      <c r="V376" s="196"/>
      <c r="W376" s="196"/>
      <c r="X376" s="196"/>
      <c r="Y376" s="196"/>
      <c r="Z376" s="207"/>
      <c r="AA376" s="208"/>
      <c r="AB376" s="208"/>
      <c r="AC376" s="208"/>
      <c r="AD376" s="208"/>
      <c r="AE376" s="208"/>
      <c r="AF376" s="208"/>
      <c r="AG376" s="208"/>
      <c r="AH376" s="208"/>
      <c r="AI376" s="208"/>
      <c r="AJ376" s="208"/>
      <c r="AK376" s="208"/>
      <c r="AL376" s="208"/>
      <c r="AM376" s="208"/>
      <c r="AN376" s="208"/>
      <c r="AO376" s="208"/>
      <c r="AP376" s="208"/>
      <c r="AQ376" s="208"/>
      <c r="AR376" s="208"/>
      <c r="AS376" s="208"/>
      <c r="AT376" s="208"/>
      <c r="AU376" s="208"/>
      <c r="AV376" s="209"/>
    </row>
    <row r="377" spans="1:48" ht="14.5" thickBot="1"/>
    <row r="378" spans="1:48" ht="18.5" thickTop="1">
      <c r="A378" s="285" t="s">
        <v>24</v>
      </c>
      <c r="B378" s="286" t="str">
        <f>IF('1. Samlet budgetoversigt'!B394="","",'1. Samlet budgetoversigt'!B394)</f>
        <v/>
      </c>
      <c r="C378" s="285" t="s">
        <v>52</v>
      </c>
      <c r="D378" s="257">
        <f>IF(D385="Ekstern evaluator understøtter projektets effekstyring. Der bidrages med efterkvalificering, vejledning i effektstyring samt outcomemåling (anbefales af sekretariatet)",1,0)</f>
        <v>0</v>
      </c>
      <c r="E378" s="176"/>
    </row>
    <row r="379" spans="1:48">
      <c r="A379" s="176"/>
      <c r="B379" s="176"/>
      <c r="C379" s="176"/>
      <c r="D379" s="176"/>
      <c r="E379" s="176"/>
    </row>
    <row r="380" spans="1:48" ht="14.5" thickBot="1">
      <c r="A380" s="176"/>
      <c r="B380" s="183" t="s">
        <v>200</v>
      </c>
      <c r="C380" s="179" t="s">
        <v>161</v>
      </c>
      <c r="D380" s="183" t="s">
        <v>165</v>
      </c>
      <c r="E380" s="183" t="s">
        <v>166</v>
      </c>
      <c r="F380" s="183" t="s">
        <v>167</v>
      </c>
      <c r="G380" s="183" t="s">
        <v>168</v>
      </c>
      <c r="H380" s="183" t="s">
        <v>169</v>
      </c>
      <c r="I380" s="183" t="s">
        <v>170</v>
      </c>
      <c r="J380" s="183" t="s">
        <v>171</v>
      </c>
      <c r="K380" s="183" t="s">
        <v>172</v>
      </c>
      <c r="L380" s="183" t="s">
        <v>173</v>
      </c>
      <c r="M380" s="183" t="s">
        <v>174</v>
      </c>
      <c r="N380" s="183" t="s">
        <v>175</v>
      </c>
      <c r="O380" s="183" t="s">
        <v>176</v>
      </c>
      <c r="P380" s="183" t="s">
        <v>177</v>
      </c>
      <c r="Q380" s="183" t="s">
        <v>178</v>
      </c>
      <c r="R380" s="183" t="s">
        <v>179</v>
      </c>
      <c r="S380" s="183" t="s">
        <v>180</v>
      </c>
      <c r="T380" s="183" t="s">
        <v>181</v>
      </c>
      <c r="U380" s="183" t="s">
        <v>182</v>
      </c>
      <c r="V380" s="183" t="s">
        <v>183</v>
      </c>
      <c r="W380" s="183" t="s">
        <v>184</v>
      </c>
      <c r="X380" s="183" t="s">
        <v>185</v>
      </c>
      <c r="Y380" s="183" t="s">
        <v>186</v>
      </c>
      <c r="Z380" s="201" t="s">
        <v>199</v>
      </c>
    </row>
    <row r="381" spans="1:48" ht="70" customHeight="1">
      <c r="A381" s="550" t="s">
        <v>67</v>
      </c>
      <c r="B381" s="555" t="str">
        <f>_xlfn.CONCAT('1. Samlet budgetoversigt'!F399-(SUM('2. Specifikationer'!D383:AV383))," timer")</f>
        <v>0 timer</v>
      </c>
      <c r="C381" s="181" t="s">
        <v>162</v>
      </c>
      <c r="D381" s="199"/>
      <c r="E381" s="199"/>
      <c r="F381" s="199"/>
      <c r="G381" s="199"/>
      <c r="H381" s="199"/>
      <c r="I381" s="199"/>
      <c r="J381" s="199"/>
      <c r="K381" s="199"/>
      <c r="L381" s="199"/>
      <c r="M381" s="199"/>
      <c r="N381" s="199"/>
      <c r="O381" s="199"/>
      <c r="P381" s="199"/>
      <c r="Q381" s="199"/>
      <c r="R381" s="199"/>
      <c r="S381" s="199"/>
      <c r="T381" s="199"/>
      <c r="U381" s="199"/>
      <c r="V381" s="199"/>
      <c r="W381" s="199"/>
      <c r="X381" s="199"/>
      <c r="Y381" s="199"/>
      <c r="Z381" s="202"/>
      <c r="AA381" s="203"/>
      <c r="AB381" s="203"/>
      <c r="AC381" s="203"/>
      <c r="AD381" s="203"/>
      <c r="AE381" s="203"/>
      <c r="AF381" s="203"/>
      <c r="AG381" s="203"/>
      <c r="AH381" s="203"/>
      <c r="AI381" s="203"/>
      <c r="AJ381" s="203"/>
      <c r="AK381" s="203"/>
      <c r="AL381" s="203"/>
      <c r="AM381" s="203"/>
      <c r="AN381" s="203"/>
      <c r="AO381" s="203"/>
      <c r="AP381" s="203"/>
      <c r="AQ381" s="203"/>
      <c r="AR381" s="203"/>
      <c r="AS381" s="203"/>
      <c r="AT381" s="203"/>
      <c r="AU381" s="203"/>
      <c r="AV381" s="204"/>
    </row>
    <row r="382" spans="1:48" ht="15.75" customHeight="1">
      <c r="A382" s="554"/>
      <c r="B382" s="556"/>
      <c r="C382" s="165" t="s">
        <v>163</v>
      </c>
      <c r="D382" s="171"/>
      <c r="E382" s="171"/>
      <c r="F382" s="171"/>
      <c r="G382" s="171"/>
      <c r="H382" s="171"/>
      <c r="I382" s="171"/>
      <c r="J382" s="171"/>
      <c r="K382" s="171"/>
      <c r="L382" s="171"/>
      <c r="M382" s="171"/>
      <c r="N382" s="171"/>
      <c r="O382" s="171"/>
      <c r="P382" s="171"/>
      <c r="Q382" s="171"/>
      <c r="R382" s="171"/>
      <c r="S382" s="171"/>
      <c r="T382" s="171"/>
      <c r="U382" s="171"/>
      <c r="V382" s="171"/>
      <c r="W382" s="171"/>
      <c r="X382" s="171"/>
      <c r="Y382" s="171"/>
      <c r="Z382" s="205"/>
      <c r="AA382" s="173"/>
      <c r="AB382" s="173"/>
      <c r="AC382" s="173"/>
      <c r="AD382" s="173"/>
      <c r="AE382" s="173"/>
      <c r="AF382" s="173"/>
      <c r="AG382" s="173"/>
      <c r="AH382" s="173"/>
      <c r="AI382" s="173"/>
      <c r="AJ382" s="173"/>
      <c r="AK382" s="173"/>
      <c r="AL382" s="173"/>
      <c r="AM382" s="173"/>
      <c r="AN382" s="173"/>
      <c r="AO382" s="173"/>
      <c r="AP382" s="173"/>
      <c r="AQ382" s="173"/>
      <c r="AR382" s="173"/>
      <c r="AS382" s="173"/>
      <c r="AT382" s="173"/>
      <c r="AU382" s="173"/>
      <c r="AV382" s="206"/>
    </row>
    <row r="383" spans="1:48" ht="15.75" customHeight="1" thickBot="1">
      <c r="A383" s="554"/>
      <c r="B383" s="557"/>
      <c r="C383" s="165" t="s">
        <v>9</v>
      </c>
      <c r="D383" s="171"/>
      <c r="E383" s="171"/>
      <c r="F383" s="171"/>
      <c r="G383" s="171"/>
      <c r="H383" s="171"/>
      <c r="I383" s="171"/>
      <c r="J383" s="171"/>
      <c r="K383" s="171"/>
      <c r="L383" s="171"/>
      <c r="M383" s="171"/>
      <c r="N383" s="171"/>
      <c r="O383" s="171"/>
      <c r="P383" s="171"/>
      <c r="Q383" s="171"/>
      <c r="R383" s="171"/>
      <c r="S383" s="171"/>
      <c r="T383" s="171"/>
      <c r="U383" s="171"/>
      <c r="V383" s="171"/>
      <c r="W383" s="171"/>
      <c r="X383" s="171"/>
      <c r="Y383" s="171"/>
      <c r="Z383" s="205"/>
      <c r="AA383" s="173"/>
      <c r="AB383" s="173"/>
      <c r="AC383" s="173"/>
      <c r="AD383" s="173"/>
      <c r="AE383" s="173"/>
      <c r="AF383" s="173"/>
      <c r="AG383" s="173"/>
      <c r="AH383" s="173"/>
      <c r="AI383" s="173"/>
      <c r="AJ383" s="173"/>
      <c r="AK383" s="173"/>
      <c r="AL383" s="173"/>
      <c r="AM383" s="173"/>
      <c r="AN383" s="173"/>
      <c r="AO383" s="173"/>
      <c r="AP383" s="173"/>
      <c r="AQ383" s="173"/>
      <c r="AR383" s="173"/>
      <c r="AS383" s="173"/>
      <c r="AT383" s="173"/>
      <c r="AU383" s="173"/>
      <c r="AV383" s="206"/>
    </row>
    <row r="384" spans="1:48" ht="15.75" customHeight="1" thickBot="1">
      <c r="A384" s="551"/>
      <c r="B384" s="214">
        <f>'1. Samlet budgetoversigt'!E399-(SUM('2. Specifikationer'!D384:AV384))</f>
        <v>0</v>
      </c>
      <c r="C384" s="166" t="s">
        <v>164</v>
      </c>
      <c r="D384" s="195" t="str">
        <f>IF(D382*D383=0,"",(D382*D383))</f>
        <v/>
      </c>
      <c r="E384" s="195" t="str">
        <f t="shared" ref="E384:AV384" si="34">IF(E382*E383=0,"",(E382*E383))</f>
        <v/>
      </c>
      <c r="F384" s="195" t="str">
        <f t="shared" si="34"/>
        <v/>
      </c>
      <c r="G384" s="195" t="str">
        <f t="shared" si="34"/>
        <v/>
      </c>
      <c r="H384" s="195" t="str">
        <f t="shared" si="34"/>
        <v/>
      </c>
      <c r="I384" s="195" t="str">
        <f t="shared" si="34"/>
        <v/>
      </c>
      <c r="J384" s="195" t="str">
        <f t="shared" si="34"/>
        <v/>
      </c>
      <c r="K384" s="195" t="str">
        <f t="shared" si="34"/>
        <v/>
      </c>
      <c r="L384" s="195" t="str">
        <f t="shared" si="34"/>
        <v/>
      </c>
      <c r="M384" s="195" t="str">
        <f t="shared" si="34"/>
        <v/>
      </c>
      <c r="N384" s="195" t="str">
        <f t="shared" si="34"/>
        <v/>
      </c>
      <c r="O384" s="195" t="str">
        <f t="shared" si="34"/>
        <v/>
      </c>
      <c r="P384" s="195" t="str">
        <f t="shared" si="34"/>
        <v/>
      </c>
      <c r="Q384" s="195" t="str">
        <f t="shared" si="34"/>
        <v/>
      </c>
      <c r="R384" s="195" t="str">
        <f t="shared" si="34"/>
        <v/>
      </c>
      <c r="S384" s="195" t="str">
        <f t="shared" si="34"/>
        <v/>
      </c>
      <c r="T384" s="195" t="str">
        <f t="shared" si="34"/>
        <v/>
      </c>
      <c r="U384" s="195" t="str">
        <f t="shared" si="34"/>
        <v/>
      </c>
      <c r="V384" s="195" t="str">
        <f t="shared" si="34"/>
        <v/>
      </c>
      <c r="W384" s="195" t="str">
        <f t="shared" si="34"/>
        <v/>
      </c>
      <c r="X384" s="195" t="str">
        <f t="shared" si="34"/>
        <v/>
      </c>
      <c r="Y384" s="195" t="str">
        <f t="shared" si="34"/>
        <v/>
      </c>
      <c r="Z384" s="210" t="str">
        <f t="shared" si="34"/>
        <v/>
      </c>
      <c r="AA384" s="211" t="str">
        <f t="shared" si="34"/>
        <v/>
      </c>
      <c r="AB384" s="211" t="str">
        <f t="shared" si="34"/>
        <v/>
      </c>
      <c r="AC384" s="211" t="str">
        <f t="shared" si="34"/>
        <v/>
      </c>
      <c r="AD384" s="211" t="str">
        <f t="shared" si="34"/>
        <v/>
      </c>
      <c r="AE384" s="211" t="str">
        <f t="shared" si="34"/>
        <v/>
      </c>
      <c r="AF384" s="211" t="str">
        <f t="shared" si="34"/>
        <v/>
      </c>
      <c r="AG384" s="211" t="str">
        <f t="shared" si="34"/>
        <v/>
      </c>
      <c r="AH384" s="211" t="str">
        <f t="shared" si="34"/>
        <v/>
      </c>
      <c r="AI384" s="211" t="str">
        <f t="shared" si="34"/>
        <v/>
      </c>
      <c r="AJ384" s="211" t="str">
        <f t="shared" si="34"/>
        <v/>
      </c>
      <c r="AK384" s="211" t="str">
        <f t="shared" si="34"/>
        <v/>
      </c>
      <c r="AL384" s="211" t="str">
        <f t="shared" si="34"/>
        <v/>
      </c>
      <c r="AM384" s="211" t="str">
        <f t="shared" si="34"/>
        <v/>
      </c>
      <c r="AN384" s="211" t="str">
        <f t="shared" si="34"/>
        <v/>
      </c>
      <c r="AO384" s="211" t="str">
        <f t="shared" si="34"/>
        <v/>
      </c>
      <c r="AP384" s="211" t="str">
        <f t="shared" si="34"/>
        <v/>
      </c>
      <c r="AQ384" s="211" t="str">
        <f t="shared" si="34"/>
        <v/>
      </c>
      <c r="AR384" s="211" t="str">
        <f t="shared" si="34"/>
        <v/>
      </c>
      <c r="AS384" s="211" t="str">
        <f t="shared" si="34"/>
        <v/>
      </c>
      <c r="AT384" s="211" t="str">
        <f t="shared" si="34"/>
        <v/>
      </c>
      <c r="AU384" s="211" t="str">
        <f t="shared" si="34"/>
        <v/>
      </c>
      <c r="AV384" s="212" t="str">
        <f t="shared" si="34"/>
        <v/>
      </c>
    </row>
    <row r="385" spans="1:48" ht="70" customHeight="1">
      <c r="A385" s="554" t="s">
        <v>3</v>
      </c>
      <c r="B385" s="552">
        <f>'1. Samlet budgetoversigt'!E400-(SUM('2. Specifikationer'!D388:AV388))</f>
        <v>0</v>
      </c>
      <c r="C385" s="170" t="s">
        <v>162</v>
      </c>
      <c r="D385" s="410"/>
      <c r="E385" s="200"/>
      <c r="F385" s="200"/>
      <c r="G385" s="200"/>
      <c r="H385" s="200"/>
      <c r="I385" s="200"/>
      <c r="J385" s="200"/>
      <c r="K385" s="200"/>
      <c r="L385" s="200"/>
      <c r="M385" s="200"/>
      <c r="N385" s="200"/>
      <c r="O385" s="200"/>
      <c r="P385" s="200"/>
      <c r="Q385" s="200"/>
      <c r="R385" s="200"/>
      <c r="S385" s="200"/>
      <c r="T385" s="200"/>
      <c r="U385" s="200"/>
      <c r="V385" s="200"/>
      <c r="W385" s="200"/>
      <c r="X385" s="200"/>
      <c r="Y385" s="200"/>
      <c r="Z385" s="205"/>
      <c r="AA385" s="173"/>
      <c r="AB385" s="173"/>
      <c r="AC385" s="173"/>
      <c r="AD385" s="173"/>
      <c r="AE385" s="173"/>
      <c r="AF385" s="173"/>
      <c r="AG385" s="173"/>
      <c r="AH385" s="173"/>
      <c r="AI385" s="173"/>
      <c r="AJ385" s="173"/>
      <c r="AK385" s="173"/>
      <c r="AL385" s="173"/>
      <c r="AM385" s="173"/>
      <c r="AN385" s="173"/>
      <c r="AO385" s="173"/>
      <c r="AP385" s="173"/>
      <c r="AQ385" s="173"/>
      <c r="AR385" s="173"/>
      <c r="AS385" s="173"/>
      <c r="AT385" s="173"/>
      <c r="AU385" s="173"/>
      <c r="AV385" s="206"/>
    </row>
    <row r="386" spans="1:48" ht="15.75" customHeight="1">
      <c r="A386" s="554"/>
      <c r="B386" s="558"/>
      <c r="C386" s="165" t="s">
        <v>163</v>
      </c>
      <c r="D386" s="171"/>
      <c r="E386" s="171"/>
      <c r="F386" s="171"/>
      <c r="G386" s="171"/>
      <c r="H386" s="171"/>
      <c r="I386" s="171"/>
      <c r="J386" s="171"/>
      <c r="K386" s="171"/>
      <c r="L386" s="171"/>
      <c r="M386" s="171"/>
      <c r="N386" s="171"/>
      <c r="O386" s="171"/>
      <c r="P386" s="171"/>
      <c r="Q386" s="171"/>
      <c r="R386" s="171"/>
      <c r="S386" s="171"/>
      <c r="T386" s="171"/>
      <c r="U386" s="171"/>
      <c r="V386" s="171"/>
      <c r="W386" s="171"/>
      <c r="X386" s="171"/>
      <c r="Y386" s="171"/>
      <c r="Z386" s="205"/>
      <c r="AA386" s="173"/>
      <c r="AB386" s="173"/>
      <c r="AC386" s="173"/>
      <c r="AD386" s="173"/>
      <c r="AE386" s="173"/>
      <c r="AF386" s="173"/>
      <c r="AG386" s="173"/>
      <c r="AH386" s="173"/>
      <c r="AI386" s="173"/>
      <c r="AJ386" s="173"/>
      <c r="AK386" s="173"/>
      <c r="AL386" s="173"/>
      <c r="AM386" s="173"/>
      <c r="AN386" s="173"/>
      <c r="AO386" s="173"/>
      <c r="AP386" s="173"/>
      <c r="AQ386" s="173"/>
      <c r="AR386" s="173"/>
      <c r="AS386" s="173"/>
      <c r="AT386" s="173"/>
      <c r="AU386" s="173"/>
      <c r="AV386" s="206"/>
    </row>
    <row r="387" spans="1:48" ht="15.75" customHeight="1">
      <c r="A387" s="554"/>
      <c r="B387" s="558"/>
      <c r="C387" s="165" t="s">
        <v>9</v>
      </c>
      <c r="D387" s="171"/>
      <c r="E387" s="171"/>
      <c r="F387" s="171"/>
      <c r="G387" s="171"/>
      <c r="H387" s="171"/>
      <c r="I387" s="171"/>
      <c r="J387" s="171"/>
      <c r="K387" s="171"/>
      <c r="L387" s="171"/>
      <c r="M387" s="171"/>
      <c r="N387" s="171"/>
      <c r="O387" s="171"/>
      <c r="P387" s="171"/>
      <c r="Q387" s="171"/>
      <c r="R387" s="171"/>
      <c r="S387" s="171"/>
      <c r="T387" s="171"/>
      <c r="U387" s="171"/>
      <c r="V387" s="171"/>
      <c r="W387" s="171"/>
      <c r="X387" s="171"/>
      <c r="Y387" s="171"/>
      <c r="Z387" s="205"/>
      <c r="AA387" s="173"/>
      <c r="AB387" s="173"/>
      <c r="AC387" s="173"/>
      <c r="AD387" s="173"/>
      <c r="AE387" s="173"/>
      <c r="AF387" s="173"/>
      <c r="AG387" s="173"/>
      <c r="AH387" s="173"/>
      <c r="AI387" s="173"/>
      <c r="AJ387" s="173"/>
      <c r="AK387" s="173"/>
      <c r="AL387" s="173"/>
      <c r="AM387" s="173"/>
      <c r="AN387" s="173"/>
      <c r="AO387" s="173"/>
      <c r="AP387" s="173"/>
      <c r="AQ387" s="173"/>
      <c r="AR387" s="173"/>
      <c r="AS387" s="173"/>
      <c r="AT387" s="173"/>
      <c r="AU387" s="173"/>
      <c r="AV387" s="206"/>
    </row>
    <row r="388" spans="1:48" ht="15.75" customHeight="1" thickBot="1">
      <c r="A388" s="554"/>
      <c r="B388" s="553"/>
      <c r="C388" s="168" t="s">
        <v>164</v>
      </c>
      <c r="D388" s="194" t="str">
        <f>IF('1. Samlet budgetoversigt'!F396="Ja (anbefales)",58000,IF(D386*D387=0,"",(D386*D387)))</f>
        <v/>
      </c>
      <c r="E388" s="194" t="str">
        <f t="shared" ref="E388:AV388" si="35">IF(E386*E387=0,"",(E386*E387))</f>
        <v/>
      </c>
      <c r="F388" s="194" t="str">
        <f t="shared" si="35"/>
        <v/>
      </c>
      <c r="G388" s="194" t="str">
        <f t="shared" si="35"/>
        <v/>
      </c>
      <c r="H388" s="194" t="str">
        <f t="shared" si="35"/>
        <v/>
      </c>
      <c r="I388" s="194" t="str">
        <f t="shared" si="35"/>
        <v/>
      </c>
      <c r="J388" s="194" t="str">
        <f t="shared" si="35"/>
        <v/>
      </c>
      <c r="K388" s="194" t="str">
        <f t="shared" si="35"/>
        <v/>
      </c>
      <c r="L388" s="194" t="str">
        <f t="shared" si="35"/>
        <v/>
      </c>
      <c r="M388" s="194" t="str">
        <f t="shared" si="35"/>
        <v/>
      </c>
      <c r="N388" s="194" t="str">
        <f t="shared" si="35"/>
        <v/>
      </c>
      <c r="O388" s="194" t="str">
        <f t="shared" si="35"/>
        <v/>
      </c>
      <c r="P388" s="194" t="str">
        <f t="shared" si="35"/>
        <v/>
      </c>
      <c r="Q388" s="194" t="str">
        <f t="shared" si="35"/>
        <v/>
      </c>
      <c r="R388" s="194" t="str">
        <f t="shared" si="35"/>
        <v/>
      </c>
      <c r="S388" s="194" t="str">
        <f t="shared" si="35"/>
        <v/>
      </c>
      <c r="T388" s="194" t="str">
        <f t="shared" si="35"/>
        <v/>
      </c>
      <c r="U388" s="194" t="str">
        <f t="shared" si="35"/>
        <v/>
      </c>
      <c r="V388" s="194" t="str">
        <f t="shared" si="35"/>
        <v/>
      </c>
      <c r="W388" s="194" t="str">
        <f t="shared" si="35"/>
        <v/>
      </c>
      <c r="X388" s="194" t="str">
        <f t="shared" si="35"/>
        <v/>
      </c>
      <c r="Y388" s="194" t="str">
        <f t="shared" si="35"/>
        <v/>
      </c>
      <c r="Z388" s="210" t="str">
        <f t="shared" si="35"/>
        <v/>
      </c>
      <c r="AA388" s="211" t="str">
        <f t="shared" si="35"/>
        <v/>
      </c>
      <c r="AB388" s="211" t="str">
        <f t="shared" si="35"/>
        <v/>
      </c>
      <c r="AC388" s="211" t="str">
        <f t="shared" si="35"/>
        <v/>
      </c>
      <c r="AD388" s="211" t="str">
        <f t="shared" si="35"/>
        <v/>
      </c>
      <c r="AE388" s="211" t="str">
        <f t="shared" si="35"/>
        <v/>
      </c>
      <c r="AF388" s="211" t="str">
        <f t="shared" si="35"/>
        <v/>
      </c>
      <c r="AG388" s="211" t="str">
        <f t="shared" si="35"/>
        <v/>
      </c>
      <c r="AH388" s="211" t="str">
        <f t="shared" si="35"/>
        <v/>
      </c>
      <c r="AI388" s="211" t="str">
        <f t="shared" si="35"/>
        <v/>
      </c>
      <c r="AJ388" s="211" t="str">
        <f t="shared" si="35"/>
        <v/>
      </c>
      <c r="AK388" s="211" t="str">
        <f t="shared" si="35"/>
        <v/>
      </c>
      <c r="AL388" s="211" t="str">
        <f t="shared" si="35"/>
        <v/>
      </c>
      <c r="AM388" s="211" t="str">
        <f t="shared" si="35"/>
        <v/>
      </c>
      <c r="AN388" s="211" t="str">
        <f t="shared" si="35"/>
        <v/>
      </c>
      <c r="AO388" s="211" t="str">
        <f t="shared" si="35"/>
        <v/>
      </c>
      <c r="AP388" s="211" t="str">
        <f t="shared" si="35"/>
        <v/>
      </c>
      <c r="AQ388" s="211" t="str">
        <f t="shared" si="35"/>
        <v/>
      </c>
      <c r="AR388" s="211" t="str">
        <f t="shared" si="35"/>
        <v/>
      </c>
      <c r="AS388" s="211" t="str">
        <f t="shared" si="35"/>
        <v/>
      </c>
      <c r="AT388" s="211" t="str">
        <f t="shared" si="35"/>
        <v/>
      </c>
      <c r="AU388" s="211" t="str">
        <f t="shared" si="35"/>
        <v/>
      </c>
      <c r="AV388" s="212" t="str">
        <f t="shared" si="35"/>
        <v/>
      </c>
    </row>
    <row r="389" spans="1:48" ht="70" customHeight="1" thickBot="1">
      <c r="A389" s="548" t="s">
        <v>69</v>
      </c>
      <c r="B389" s="549">
        <f>'1. Samlet budgetoversigt'!E401-(SUM('2. Specifikationer'!D390:AV390))</f>
        <v>0</v>
      </c>
      <c r="C389" s="167" t="s">
        <v>162</v>
      </c>
      <c r="D389" s="199"/>
      <c r="E389" s="199"/>
      <c r="F389" s="199"/>
      <c r="G389" s="199"/>
      <c r="H389" s="199"/>
      <c r="I389" s="199"/>
      <c r="J389" s="199"/>
      <c r="K389" s="199"/>
      <c r="L389" s="199"/>
      <c r="M389" s="199"/>
      <c r="N389" s="199"/>
      <c r="O389" s="199"/>
      <c r="P389" s="199"/>
      <c r="Q389" s="199"/>
      <c r="R389" s="199"/>
      <c r="S389" s="199"/>
      <c r="T389" s="199"/>
      <c r="U389" s="199"/>
      <c r="V389" s="199"/>
      <c r="W389" s="199"/>
      <c r="X389" s="199"/>
      <c r="Y389" s="199"/>
      <c r="Z389" s="205"/>
      <c r="AA389" s="173"/>
      <c r="AB389" s="173"/>
      <c r="AC389" s="173"/>
      <c r="AD389" s="173"/>
      <c r="AE389" s="173"/>
      <c r="AF389" s="173"/>
      <c r="AG389" s="173"/>
      <c r="AH389" s="173"/>
      <c r="AI389" s="173"/>
      <c r="AJ389" s="173"/>
      <c r="AK389" s="173"/>
      <c r="AL389" s="173"/>
      <c r="AM389" s="173"/>
      <c r="AN389" s="173"/>
      <c r="AO389" s="173"/>
      <c r="AP389" s="173"/>
      <c r="AQ389" s="173"/>
      <c r="AR389" s="173"/>
      <c r="AS389" s="173"/>
      <c r="AT389" s="173"/>
      <c r="AU389" s="173"/>
      <c r="AV389" s="206"/>
    </row>
    <row r="390" spans="1:48" ht="15.75" customHeight="1" thickBot="1">
      <c r="A390" s="548"/>
      <c r="B390" s="549"/>
      <c r="C390" s="166" t="s">
        <v>164</v>
      </c>
      <c r="D390" s="196"/>
      <c r="E390" s="196"/>
      <c r="F390" s="196"/>
      <c r="G390" s="196"/>
      <c r="H390" s="196"/>
      <c r="I390" s="196"/>
      <c r="J390" s="196"/>
      <c r="K390" s="196"/>
      <c r="L390" s="196"/>
      <c r="M390" s="196"/>
      <c r="N390" s="196"/>
      <c r="O390" s="196"/>
      <c r="P390" s="196"/>
      <c r="Q390" s="196"/>
      <c r="R390" s="196"/>
      <c r="S390" s="196"/>
      <c r="T390" s="196"/>
      <c r="U390" s="196"/>
      <c r="V390" s="196"/>
      <c r="W390" s="196"/>
      <c r="X390" s="196"/>
      <c r="Y390" s="196"/>
      <c r="Z390" s="205"/>
      <c r="AA390" s="173"/>
      <c r="AB390" s="173"/>
      <c r="AC390" s="173"/>
      <c r="AD390" s="173"/>
      <c r="AE390" s="173"/>
      <c r="AF390" s="173"/>
      <c r="AG390" s="173"/>
      <c r="AH390" s="173"/>
      <c r="AI390" s="173"/>
      <c r="AJ390" s="173"/>
      <c r="AK390" s="173"/>
      <c r="AL390" s="173"/>
      <c r="AM390" s="173"/>
      <c r="AN390" s="173"/>
      <c r="AO390" s="173"/>
      <c r="AP390" s="173"/>
      <c r="AQ390" s="173"/>
      <c r="AR390" s="173"/>
      <c r="AS390" s="173"/>
      <c r="AT390" s="173"/>
      <c r="AU390" s="173"/>
      <c r="AV390" s="206"/>
    </row>
    <row r="391" spans="1:48" ht="70" customHeight="1" thickBot="1">
      <c r="A391" s="548" t="s">
        <v>34</v>
      </c>
      <c r="B391" s="549">
        <f>'1. Samlet budgetoversigt'!E402-(SUM('2. Specifikationer'!D392:AV392))</f>
        <v>0</v>
      </c>
      <c r="C391" s="167" t="s">
        <v>162</v>
      </c>
      <c r="D391" s="199"/>
      <c r="E391" s="199"/>
      <c r="F391" s="199"/>
      <c r="G391" s="199"/>
      <c r="H391" s="199"/>
      <c r="I391" s="199"/>
      <c r="J391" s="199"/>
      <c r="K391" s="199"/>
      <c r="L391" s="199"/>
      <c r="M391" s="199"/>
      <c r="N391" s="199"/>
      <c r="O391" s="199"/>
      <c r="P391" s="199"/>
      <c r="Q391" s="199"/>
      <c r="R391" s="199"/>
      <c r="S391" s="199"/>
      <c r="T391" s="199"/>
      <c r="U391" s="199"/>
      <c r="V391" s="199"/>
      <c r="W391" s="199"/>
      <c r="X391" s="199"/>
      <c r="Y391" s="199"/>
      <c r="Z391" s="205"/>
      <c r="AA391" s="173"/>
      <c r="AB391" s="173"/>
      <c r="AC391" s="173"/>
      <c r="AD391" s="173"/>
      <c r="AE391" s="173"/>
      <c r="AF391" s="173"/>
      <c r="AG391" s="173"/>
      <c r="AH391" s="173"/>
      <c r="AI391" s="173"/>
      <c r="AJ391" s="173"/>
      <c r="AK391" s="173"/>
      <c r="AL391" s="173"/>
      <c r="AM391" s="173"/>
      <c r="AN391" s="173"/>
      <c r="AO391" s="173"/>
      <c r="AP391" s="173"/>
      <c r="AQ391" s="173"/>
      <c r="AR391" s="173"/>
      <c r="AS391" s="173"/>
      <c r="AT391" s="173"/>
      <c r="AU391" s="173"/>
      <c r="AV391" s="206"/>
    </row>
    <row r="392" spans="1:48" ht="15.75" customHeight="1" thickBot="1">
      <c r="A392" s="548"/>
      <c r="B392" s="549"/>
      <c r="C392" s="168" t="s">
        <v>164</v>
      </c>
      <c r="D392" s="196"/>
      <c r="E392" s="196"/>
      <c r="F392" s="196"/>
      <c r="G392" s="196"/>
      <c r="H392" s="196"/>
      <c r="I392" s="196"/>
      <c r="J392" s="196"/>
      <c r="K392" s="196"/>
      <c r="L392" s="196"/>
      <c r="M392" s="196"/>
      <c r="N392" s="196"/>
      <c r="O392" s="196"/>
      <c r="P392" s="196"/>
      <c r="Q392" s="196"/>
      <c r="R392" s="196"/>
      <c r="S392" s="196"/>
      <c r="T392" s="196"/>
      <c r="U392" s="196"/>
      <c r="V392" s="196"/>
      <c r="W392" s="196"/>
      <c r="X392" s="196"/>
      <c r="Y392" s="196"/>
      <c r="Z392" s="205"/>
      <c r="AA392" s="173"/>
      <c r="AB392" s="173"/>
      <c r="AC392" s="173"/>
      <c r="AD392" s="173"/>
      <c r="AE392" s="173"/>
      <c r="AF392" s="173"/>
      <c r="AG392" s="173"/>
      <c r="AH392" s="173"/>
      <c r="AI392" s="173"/>
      <c r="AJ392" s="173"/>
      <c r="AK392" s="173"/>
      <c r="AL392" s="173"/>
      <c r="AM392" s="173"/>
      <c r="AN392" s="173"/>
      <c r="AO392" s="173"/>
      <c r="AP392" s="173"/>
      <c r="AQ392" s="173"/>
      <c r="AR392" s="173"/>
      <c r="AS392" s="173"/>
      <c r="AT392" s="173"/>
      <c r="AU392" s="173"/>
      <c r="AV392" s="206"/>
    </row>
    <row r="393" spans="1:48" ht="50.15" customHeight="1">
      <c r="A393" s="550" t="s">
        <v>188</v>
      </c>
      <c r="B393" s="552">
        <f>'1. Samlet budgetoversigt'!E403-(SUM('2. Specifikationer'!D394:AV394))</f>
        <v>0</v>
      </c>
      <c r="C393" s="167" t="s">
        <v>238</v>
      </c>
      <c r="D393" s="411"/>
      <c r="E393" s="411"/>
      <c r="F393" s="411"/>
      <c r="G393" s="411"/>
      <c r="H393" s="411"/>
      <c r="I393" s="411"/>
      <c r="J393" s="411"/>
      <c r="K393" s="411"/>
      <c r="L393" s="411"/>
      <c r="M393" s="411"/>
      <c r="N393" s="411"/>
      <c r="O393" s="411"/>
      <c r="P393" s="411"/>
      <c r="Q393" s="411"/>
      <c r="R393" s="411"/>
      <c r="S393" s="411"/>
      <c r="T393" s="411"/>
      <c r="U393" s="411"/>
      <c r="V393" s="411"/>
      <c r="W393" s="411"/>
      <c r="X393" s="411"/>
      <c r="Y393" s="411"/>
      <c r="Z393" s="412"/>
      <c r="AA393" s="413"/>
      <c r="AB393" s="413"/>
      <c r="AC393" s="413"/>
      <c r="AD393" s="413"/>
      <c r="AE393" s="413"/>
      <c r="AF393" s="413"/>
      <c r="AG393" s="413"/>
      <c r="AH393" s="413"/>
      <c r="AI393" s="413"/>
      <c r="AJ393" s="413"/>
      <c r="AK393" s="413"/>
      <c r="AL393" s="413"/>
      <c r="AM393" s="413"/>
      <c r="AN393" s="413"/>
      <c r="AO393" s="413"/>
      <c r="AP393" s="413"/>
      <c r="AQ393" s="413"/>
      <c r="AR393" s="413"/>
      <c r="AS393" s="413"/>
      <c r="AT393" s="413"/>
      <c r="AU393" s="413"/>
      <c r="AV393" s="414"/>
    </row>
    <row r="394" spans="1:48" ht="15.75" customHeight="1" thickBot="1">
      <c r="A394" s="551"/>
      <c r="B394" s="553"/>
      <c r="C394" s="283" t="s">
        <v>188</v>
      </c>
      <c r="D394" s="282"/>
      <c r="E394" s="282"/>
      <c r="F394" s="282"/>
      <c r="G394" s="282"/>
      <c r="H394" s="282"/>
      <c r="I394" s="282"/>
      <c r="J394" s="282"/>
      <c r="K394" s="282"/>
      <c r="L394" s="282"/>
      <c r="M394" s="282"/>
      <c r="N394" s="282"/>
      <c r="O394" s="282"/>
      <c r="P394" s="282"/>
      <c r="Q394" s="282"/>
      <c r="R394" s="282"/>
      <c r="S394" s="282"/>
      <c r="T394" s="282"/>
      <c r="U394" s="282"/>
      <c r="V394" s="282"/>
      <c r="W394" s="282"/>
      <c r="X394" s="282"/>
      <c r="Y394" s="282"/>
      <c r="Z394" s="205"/>
      <c r="AA394" s="173"/>
      <c r="AB394" s="173"/>
      <c r="AC394" s="173"/>
      <c r="AD394" s="173"/>
      <c r="AE394" s="173"/>
      <c r="AF394" s="173"/>
      <c r="AG394" s="173"/>
      <c r="AH394" s="173"/>
      <c r="AI394" s="173"/>
      <c r="AJ394" s="173"/>
      <c r="AK394" s="173"/>
      <c r="AL394" s="173"/>
      <c r="AM394" s="173"/>
      <c r="AN394" s="173"/>
      <c r="AO394" s="173"/>
      <c r="AP394" s="173"/>
      <c r="AQ394" s="173"/>
      <c r="AR394" s="173"/>
      <c r="AS394" s="173"/>
      <c r="AT394" s="173"/>
      <c r="AU394" s="173"/>
      <c r="AV394" s="206"/>
    </row>
    <row r="395" spans="1:48" ht="70" customHeight="1">
      <c r="A395" s="550" t="s">
        <v>10</v>
      </c>
      <c r="B395" s="552">
        <f>'1. Samlet budgetoversigt'!E404-(SUM('2. Specifikationer'!D396:AV396))</f>
        <v>0</v>
      </c>
      <c r="C395" s="281" t="s">
        <v>162</v>
      </c>
      <c r="D395" s="411"/>
      <c r="E395" s="411"/>
      <c r="F395" s="411"/>
      <c r="G395" s="411"/>
      <c r="H395" s="411"/>
      <c r="I395" s="411"/>
      <c r="J395" s="411"/>
      <c r="K395" s="411"/>
      <c r="L395" s="411"/>
      <c r="M395" s="411"/>
      <c r="N395" s="411"/>
      <c r="O395" s="411"/>
      <c r="P395" s="411"/>
      <c r="Q395" s="411"/>
      <c r="R395" s="411"/>
      <c r="S395" s="411"/>
      <c r="T395" s="411"/>
      <c r="U395" s="411"/>
      <c r="V395" s="411"/>
      <c r="W395" s="411"/>
      <c r="X395" s="411"/>
      <c r="Y395" s="411"/>
      <c r="Z395" s="412"/>
      <c r="AA395" s="413"/>
      <c r="AB395" s="413"/>
      <c r="AC395" s="413"/>
      <c r="AD395" s="413"/>
      <c r="AE395" s="413"/>
      <c r="AF395" s="413"/>
      <c r="AG395" s="413"/>
      <c r="AH395" s="413"/>
      <c r="AI395" s="413"/>
      <c r="AJ395" s="413"/>
      <c r="AK395" s="413"/>
      <c r="AL395" s="413"/>
      <c r="AM395" s="413"/>
      <c r="AN395" s="413"/>
      <c r="AO395" s="413"/>
      <c r="AP395" s="413"/>
      <c r="AQ395" s="413"/>
      <c r="AR395" s="413"/>
      <c r="AS395" s="413"/>
      <c r="AT395" s="413"/>
      <c r="AU395" s="413"/>
      <c r="AV395" s="414"/>
    </row>
    <row r="396" spans="1:48" ht="15.75" customHeight="1" thickBot="1">
      <c r="A396" s="551"/>
      <c r="B396" s="553"/>
      <c r="C396" s="166" t="s">
        <v>164</v>
      </c>
      <c r="D396" s="284"/>
      <c r="E396" s="284"/>
      <c r="F396" s="284"/>
      <c r="G396" s="284"/>
      <c r="H396" s="284"/>
      <c r="I396" s="284"/>
      <c r="J396" s="284"/>
      <c r="K396" s="284"/>
      <c r="L396" s="284"/>
      <c r="M396" s="284"/>
      <c r="N396" s="284"/>
      <c r="O396" s="284"/>
      <c r="P396" s="284"/>
      <c r="Q396" s="284"/>
      <c r="R396" s="284"/>
      <c r="S396" s="284"/>
      <c r="T396" s="284"/>
      <c r="U396" s="284"/>
      <c r="V396" s="284"/>
      <c r="W396" s="284"/>
      <c r="X396" s="284"/>
      <c r="Y396" s="284"/>
      <c r="Z396" s="205"/>
      <c r="AA396" s="173"/>
      <c r="AB396" s="173"/>
      <c r="AC396" s="173"/>
      <c r="AD396" s="173"/>
      <c r="AE396" s="173"/>
      <c r="AF396" s="173"/>
      <c r="AG396" s="173"/>
      <c r="AH396" s="173"/>
      <c r="AI396" s="173"/>
      <c r="AJ396" s="173"/>
      <c r="AK396" s="173"/>
      <c r="AL396" s="173"/>
      <c r="AM396" s="173"/>
      <c r="AN396" s="173"/>
      <c r="AO396" s="173"/>
      <c r="AP396" s="173"/>
      <c r="AQ396" s="173"/>
      <c r="AR396" s="173"/>
      <c r="AS396" s="173"/>
      <c r="AT396" s="173"/>
      <c r="AU396" s="173"/>
      <c r="AV396" s="206"/>
    </row>
    <row r="397" spans="1:48" ht="70" customHeight="1" thickBot="1">
      <c r="A397" s="548" t="s">
        <v>68</v>
      </c>
      <c r="B397" s="549">
        <f>'1. Samlet budgetoversigt'!E405-(SUM('2. Specifikationer'!D398:AV398))</f>
        <v>0</v>
      </c>
      <c r="C397" s="170" t="s">
        <v>162</v>
      </c>
      <c r="D397" s="199"/>
      <c r="E397" s="199"/>
      <c r="F397" s="199"/>
      <c r="G397" s="199"/>
      <c r="H397" s="199"/>
      <c r="I397" s="199"/>
      <c r="J397" s="199"/>
      <c r="K397" s="199"/>
      <c r="L397" s="199"/>
      <c r="M397" s="199"/>
      <c r="N397" s="199"/>
      <c r="O397" s="199"/>
      <c r="P397" s="199"/>
      <c r="Q397" s="199"/>
      <c r="R397" s="199"/>
      <c r="S397" s="199"/>
      <c r="T397" s="199"/>
      <c r="U397" s="199"/>
      <c r="V397" s="199"/>
      <c r="W397" s="199"/>
      <c r="X397" s="199"/>
      <c r="Y397" s="199"/>
      <c r="Z397" s="205"/>
      <c r="AA397" s="173"/>
      <c r="AB397" s="173"/>
      <c r="AC397" s="173"/>
      <c r="AD397" s="173"/>
      <c r="AE397" s="173"/>
      <c r="AF397" s="173"/>
      <c r="AG397" s="173"/>
      <c r="AH397" s="173"/>
      <c r="AI397" s="173"/>
      <c r="AJ397" s="173"/>
      <c r="AK397" s="173"/>
      <c r="AL397" s="173"/>
      <c r="AM397" s="173"/>
      <c r="AN397" s="173"/>
      <c r="AO397" s="173"/>
      <c r="AP397" s="173"/>
      <c r="AQ397" s="173"/>
      <c r="AR397" s="173"/>
      <c r="AS397" s="173"/>
      <c r="AT397" s="173"/>
      <c r="AU397" s="173"/>
      <c r="AV397" s="206"/>
    </row>
    <row r="398" spans="1:48" ht="14.5" thickBot="1">
      <c r="A398" s="548"/>
      <c r="B398" s="549"/>
      <c r="C398" s="166" t="s">
        <v>164</v>
      </c>
      <c r="D398" s="197"/>
      <c r="E398" s="196"/>
      <c r="F398" s="196"/>
      <c r="G398" s="196"/>
      <c r="H398" s="196"/>
      <c r="I398" s="196"/>
      <c r="J398" s="196"/>
      <c r="K398" s="196"/>
      <c r="L398" s="196"/>
      <c r="M398" s="196"/>
      <c r="N398" s="196"/>
      <c r="O398" s="196"/>
      <c r="P398" s="196"/>
      <c r="Q398" s="196"/>
      <c r="R398" s="196"/>
      <c r="S398" s="196"/>
      <c r="T398" s="196"/>
      <c r="U398" s="196"/>
      <c r="V398" s="196"/>
      <c r="W398" s="196"/>
      <c r="X398" s="196"/>
      <c r="Y398" s="196"/>
      <c r="Z398" s="207"/>
      <c r="AA398" s="208"/>
      <c r="AB398" s="208"/>
      <c r="AC398" s="208"/>
      <c r="AD398" s="208"/>
      <c r="AE398" s="208"/>
      <c r="AF398" s="208"/>
      <c r="AG398" s="208"/>
      <c r="AH398" s="208"/>
      <c r="AI398" s="208"/>
      <c r="AJ398" s="208"/>
      <c r="AK398" s="208"/>
      <c r="AL398" s="208"/>
      <c r="AM398" s="208"/>
      <c r="AN398" s="208"/>
      <c r="AO398" s="208"/>
      <c r="AP398" s="208"/>
      <c r="AQ398" s="208"/>
      <c r="AR398" s="208"/>
      <c r="AS398" s="208"/>
      <c r="AT398" s="208"/>
      <c r="AU398" s="208"/>
      <c r="AV398" s="209"/>
    </row>
    <row r="399" spans="1:48" ht="15.75" customHeight="1" thickBot="1"/>
    <row r="400" spans="1:48" ht="18.5" thickTop="1">
      <c r="A400" s="285" t="s">
        <v>24</v>
      </c>
      <c r="B400" s="285" t="str">
        <f>IF('1. Samlet budgetoversigt'!B416="","",'1. Samlet budgetoversigt'!B416)</f>
        <v/>
      </c>
      <c r="C400" s="285" t="s">
        <v>53</v>
      </c>
      <c r="D400" s="257">
        <f>IF(D407="Ekstern evaluator understøtter projektets effekstyring. Der bidrages med efterkvalificering, vejledning i effektstyring samt outcomemåling (anbefales af sekretariatet)",1,0)</f>
        <v>0</v>
      </c>
      <c r="E400" s="176"/>
    </row>
    <row r="401" spans="1:48">
      <c r="A401" s="176"/>
      <c r="B401" s="176"/>
      <c r="C401" s="176"/>
      <c r="D401" s="176"/>
      <c r="E401" s="176"/>
    </row>
    <row r="402" spans="1:48" ht="14.5" thickBot="1">
      <c r="A402" s="176"/>
      <c r="B402" s="183" t="s">
        <v>200</v>
      </c>
      <c r="C402" s="179" t="s">
        <v>161</v>
      </c>
      <c r="D402" s="183" t="s">
        <v>165</v>
      </c>
      <c r="E402" s="183" t="s">
        <v>166</v>
      </c>
      <c r="F402" s="183" t="s">
        <v>167</v>
      </c>
      <c r="G402" s="183" t="s">
        <v>168</v>
      </c>
      <c r="H402" s="183" t="s">
        <v>169</v>
      </c>
      <c r="I402" s="183" t="s">
        <v>170</v>
      </c>
      <c r="J402" s="183" t="s">
        <v>171</v>
      </c>
      <c r="K402" s="183" t="s">
        <v>172</v>
      </c>
      <c r="L402" s="183" t="s">
        <v>173</v>
      </c>
      <c r="M402" s="183" t="s">
        <v>174</v>
      </c>
      <c r="N402" s="183" t="s">
        <v>175</v>
      </c>
      <c r="O402" s="183" t="s">
        <v>176</v>
      </c>
      <c r="P402" s="183" t="s">
        <v>177</v>
      </c>
      <c r="Q402" s="183" t="s">
        <v>178</v>
      </c>
      <c r="R402" s="183" t="s">
        <v>179</v>
      </c>
      <c r="S402" s="183" t="s">
        <v>180</v>
      </c>
      <c r="T402" s="183" t="s">
        <v>181</v>
      </c>
      <c r="U402" s="183" t="s">
        <v>182</v>
      </c>
      <c r="V402" s="183" t="s">
        <v>183</v>
      </c>
      <c r="W402" s="183" t="s">
        <v>184</v>
      </c>
      <c r="X402" s="183" t="s">
        <v>185</v>
      </c>
      <c r="Y402" s="183" t="s">
        <v>186</v>
      </c>
      <c r="Z402" s="201" t="s">
        <v>199</v>
      </c>
    </row>
    <row r="403" spans="1:48" ht="70" customHeight="1">
      <c r="A403" s="550" t="s">
        <v>67</v>
      </c>
      <c r="B403" s="555" t="str">
        <f>_xlfn.CONCAT('1. Samlet budgetoversigt'!F421-(SUM('2. Specifikationer'!D405:AV405))," timer")</f>
        <v>0 timer</v>
      </c>
      <c r="C403" s="181" t="s">
        <v>162</v>
      </c>
      <c r="D403" s="199"/>
      <c r="E403" s="199"/>
      <c r="F403" s="199"/>
      <c r="G403" s="199"/>
      <c r="H403" s="199"/>
      <c r="I403" s="199"/>
      <c r="J403" s="199"/>
      <c r="K403" s="199"/>
      <c r="L403" s="199"/>
      <c r="M403" s="199"/>
      <c r="N403" s="199"/>
      <c r="O403" s="199"/>
      <c r="P403" s="199"/>
      <c r="Q403" s="199"/>
      <c r="R403" s="199"/>
      <c r="S403" s="199"/>
      <c r="T403" s="199"/>
      <c r="U403" s="199"/>
      <c r="V403" s="199"/>
      <c r="W403" s="199"/>
      <c r="X403" s="199"/>
      <c r="Y403" s="199"/>
      <c r="Z403" s="202"/>
      <c r="AA403" s="203"/>
      <c r="AB403" s="203"/>
      <c r="AC403" s="203"/>
      <c r="AD403" s="203"/>
      <c r="AE403" s="203"/>
      <c r="AF403" s="203"/>
      <c r="AG403" s="203"/>
      <c r="AH403" s="203"/>
      <c r="AI403" s="203"/>
      <c r="AJ403" s="203"/>
      <c r="AK403" s="203"/>
      <c r="AL403" s="203"/>
      <c r="AM403" s="203"/>
      <c r="AN403" s="203"/>
      <c r="AO403" s="203"/>
      <c r="AP403" s="203"/>
      <c r="AQ403" s="203"/>
      <c r="AR403" s="203"/>
      <c r="AS403" s="203"/>
      <c r="AT403" s="203"/>
      <c r="AU403" s="203"/>
      <c r="AV403" s="204"/>
    </row>
    <row r="404" spans="1:48" ht="15.75" customHeight="1">
      <c r="A404" s="554"/>
      <c r="B404" s="556"/>
      <c r="C404" s="165" t="s">
        <v>163</v>
      </c>
      <c r="D404" s="171"/>
      <c r="E404" s="171"/>
      <c r="F404" s="171"/>
      <c r="G404" s="171"/>
      <c r="H404" s="171"/>
      <c r="I404" s="171"/>
      <c r="J404" s="171"/>
      <c r="K404" s="171"/>
      <c r="L404" s="171"/>
      <c r="M404" s="171"/>
      <c r="N404" s="171"/>
      <c r="O404" s="171"/>
      <c r="P404" s="171"/>
      <c r="Q404" s="171"/>
      <c r="R404" s="171"/>
      <c r="S404" s="171"/>
      <c r="T404" s="171"/>
      <c r="U404" s="171"/>
      <c r="V404" s="171"/>
      <c r="W404" s="171"/>
      <c r="X404" s="171"/>
      <c r="Y404" s="171"/>
      <c r="Z404" s="205"/>
      <c r="AA404" s="173"/>
      <c r="AB404" s="173"/>
      <c r="AC404" s="173"/>
      <c r="AD404" s="173"/>
      <c r="AE404" s="173"/>
      <c r="AF404" s="173"/>
      <c r="AG404" s="173"/>
      <c r="AH404" s="173"/>
      <c r="AI404" s="173"/>
      <c r="AJ404" s="173"/>
      <c r="AK404" s="173"/>
      <c r="AL404" s="173"/>
      <c r="AM404" s="173"/>
      <c r="AN404" s="173"/>
      <c r="AO404" s="173"/>
      <c r="AP404" s="173"/>
      <c r="AQ404" s="173"/>
      <c r="AR404" s="173"/>
      <c r="AS404" s="173"/>
      <c r="AT404" s="173"/>
      <c r="AU404" s="173"/>
      <c r="AV404" s="206"/>
    </row>
    <row r="405" spans="1:48" ht="15.75" customHeight="1" thickBot="1">
      <c r="A405" s="554"/>
      <c r="B405" s="557"/>
      <c r="C405" s="165" t="s">
        <v>9</v>
      </c>
      <c r="D405" s="171"/>
      <c r="E405" s="171"/>
      <c r="F405" s="171"/>
      <c r="G405" s="171"/>
      <c r="H405" s="171"/>
      <c r="I405" s="171"/>
      <c r="J405" s="171"/>
      <c r="K405" s="171"/>
      <c r="L405" s="171"/>
      <c r="M405" s="171"/>
      <c r="N405" s="171"/>
      <c r="O405" s="171"/>
      <c r="P405" s="171"/>
      <c r="Q405" s="171"/>
      <c r="R405" s="171"/>
      <c r="S405" s="171"/>
      <c r="T405" s="171"/>
      <c r="U405" s="171"/>
      <c r="V405" s="171"/>
      <c r="W405" s="171"/>
      <c r="X405" s="171"/>
      <c r="Y405" s="171"/>
      <c r="Z405" s="205"/>
      <c r="AA405" s="173"/>
      <c r="AB405" s="173"/>
      <c r="AC405" s="173"/>
      <c r="AD405" s="173"/>
      <c r="AE405" s="173"/>
      <c r="AF405" s="173"/>
      <c r="AG405" s="173"/>
      <c r="AH405" s="173"/>
      <c r="AI405" s="173"/>
      <c r="AJ405" s="173"/>
      <c r="AK405" s="173"/>
      <c r="AL405" s="173"/>
      <c r="AM405" s="173"/>
      <c r="AN405" s="173"/>
      <c r="AO405" s="173"/>
      <c r="AP405" s="173"/>
      <c r="AQ405" s="173"/>
      <c r="AR405" s="173"/>
      <c r="AS405" s="173"/>
      <c r="AT405" s="173"/>
      <c r="AU405" s="173"/>
      <c r="AV405" s="206"/>
    </row>
    <row r="406" spans="1:48" ht="15.75" customHeight="1" thickBot="1">
      <c r="A406" s="551"/>
      <c r="B406" s="214">
        <f>'1. Samlet budgetoversigt'!E421-(SUM('2. Specifikationer'!D406:AV406))</f>
        <v>0</v>
      </c>
      <c r="C406" s="166" t="s">
        <v>164</v>
      </c>
      <c r="D406" s="195" t="str">
        <f>IF(D404*D405=0,"",(D404*D405))</f>
        <v/>
      </c>
      <c r="E406" s="195" t="str">
        <f t="shared" ref="E406:AV406" si="36">IF(E404*E405=0,"",(E404*E405))</f>
        <v/>
      </c>
      <c r="F406" s="195" t="str">
        <f t="shared" si="36"/>
        <v/>
      </c>
      <c r="G406" s="195" t="str">
        <f t="shared" si="36"/>
        <v/>
      </c>
      <c r="H406" s="195" t="str">
        <f t="shared" si="36"/>
        <v/>
      </c>
      <c r="I406" s="195" t="str">
        <f t="shared" si="36"/>
        <v/>
      </c>
      <c r="J406" s="195" t="str">
        <f t="shared" si="36"/>
        <v/>
      </c>
      <c r="K406" s="195" t="str">
        <f t="shared" si="36"/>
        <v/>
      </c>
      <c r="L406" s="195" t="str">
        <f t="shared" si="36"/>
        <v/>
      </c>
      <c r="M406" s="195" t="str">
        <f t="shared" si="36"/>
        <v/>
      </c>
      <c r="N406" s="195" t="str">
        <f t="shared" si="36"/>
        <v/>
      </c>
      <c r="O406" s="195" t="str">
        <f t="shared" si="36"/>
        <v/>
      </c>
      <c r="P406" s="195" t="str">
        <f t="shared" si="36"/>
        <v/>
      </c>
      <c r="Q406" s="195" t="str">
        <f t="shared" si="36"/>
        <v/>
      </c>
      <c r="R406" s="195" t="str">
        <f t="shared" si="36"/>
        <v/>
      </c>
      <c r="S406" s="195" t="str">
        <f t="shared" si="36"/>
        <v/>
      </c>
      <c r="T406" s="195" t="str">
        <f t="shared" si="36"/>
        <v/>
      </c>
      <c r="U406" s="195" t="str">
        <f t="shared" si="36"/>
        <v/>
      </c>
      <c r="V406" s="195" t="str">
        <f t="shared" si="36"/>
        <v/>
      </c>
      <c r="W406" s="195" t="str">
        <f t="shared" si="36"/>
        <v/>
      </c>
      <c r="X406" s="195" t="str">
        <f t="shared" si="36"/>
        <v/>
      </c>
      <c r="Y406" s="195" t="str">
        <f t="shared" si="36"/>
        <v/>
      </c>
      <c r="Z406" s="210" t="str">
        <f t="shared" si="36"/>
        <v/>
      </c>
      <c r="AA406" s="211" t="str">
        <f t="shared" si="36"/>
        <v/>
      </c>
      <c r="AB406" s="211" t="str">
        <f t="shared" si="36"/>
        <v/>
      </c>
      <c r="AC406" s="211" t="str">
        <f t="shared" si="36"/>
        <v/>
      </c>
      <c r="AD406" s="211" t="str">
        <f t="shared" si="36"/>
        <v/>
      </c>
      <c r="AE406" s="211" t="str">
        <f t="shared" si="36"/>
        <v/>
      </c>
      <c r="AF406" s="211" t="str">
        <f t="shared" si="36"/>
        <v/>
      </c>
      <c r="AG406" s="211" t="str">
        <f t="shared" si="36"/>
        <v/>
      </c>
      <c r="AH406" s="211" t="str">
        <f t="shared" si="36"/>
        <v/>
      </c>
      <c r="AI406" s="211" t="str">
        <f t="shared" si="36"/>
        <v/>
      </c>
      <c r="AJ406" s="211" t="str">
        <f t="shared" si="36"/>
        <v/>
      </c>
      <c r="AK406" s="211" t="str">
        <f t="shared" si="36"/>
        <v/>
      </c>
      <c r="AL406" s="211" t="str">
        <f t="shared" si="36"/>
        <v/>
      </c>
      <c r="AM406" s="211" t="str">
        <f t="shared" si="36"/>
        <v/>
      </c>
      <c r="AN406" s="211" t="str">
        <f t="shared" si="36"/>
        <v/>
      </c>
      <c r="AO406" s="211" t="str">
        <f t="shared" si="36"/>
        <v/>
      </c>
      <c r="AP406" s="211" t="str">
        <f t="shared" si="36"/>
        <v/>
      </c>
      <c r="AQ406" s="211" t="str">
        <f t="shared" si="36"/>
        <v/>
      </c>
      <c r="AR406" s="211" t="str">
        <f t="shared" si="36"/>
        <v/>
      </c>
      <c r="AS406" s="211" t="str">
        <f t="shared" si="36"/>
        <v/>
      </c>
      <c r="AT406" s="211" t="str">
        <f t="shared" si="36"/>
        <v/>
      </c>
      <c r="AU406" s="211" t="str">
        <f t="shared" si="36"/>
        <v/>
      </c>
      <c r="AV406" s="212" t="str">
        <f t="shared" si="36"/>
        <v/>
      </c>
    </row>
    <row r="407" spans="1:48" ht="70" customHeight="1">
      <c r="A407" s="554" t="s">
        <v>3</v>
      </c>
      <c r="B407" s="552">
        <f>'1. Samlet budgetoversigt'!E422-(SUM('2. Specifikationer'!D410:AV410))</f>
        <v>0</v>
      </c>
      <c r="C407" s="170" t="s">
        <v>162</v>
      </c>
      <c r="D407" s="410"/>
      <c r="E407" s="200"/>
      <c r="F407" s="200"/>
      <c r="G407" s="200"/>
      <c r="H407" s="200"/>
      <c r="I407" s="200"/>
      <c r="J407" s="200"/>
      <c r="K407" s="200"/>
      <c r="L407" s="200"/>
      <c r="M407" s="200"/>
      <c r="N407" s="200"/>
      <c r="O407" s="200"/>
      <c r="P407" s="200"/>
      <c r="Q407" s="200"/>
      <c r="R407" s="200"/>
      <c r="S407" s="200"/>
      <c r="T407" s="200"/>
      <c r="U407" s="200"/>
      <c r="V407" s="200"/>
      <c r="W407" s="200"/>
      <c r="X407" s="200"/>
      <c r="Y407" s="200"/>
      <c r="Z407" s="205"/>
      <c r="AA407" s="173"/>
      <c r="AB407" s="173"/>
      <c r="AC407" s="173"/>
      <c r="AD407" s="173"/>
      <c r="AE407" s="173"/>
      <c r="AF407" s="173"/>
      <c r="AG407" s="173"/>
      <c r="AH407" s="173"/>
      <c r="AI407" s="173"/>
      <c r="AJ407" s="173"/>
      <c r="AK407" s="173"/>
      <c r="AL407" s="173"/>
      <c r="AM407" s="173"/>
      <c r="AN407" s="173"/>
      <c r="AO407" s="173"/>
      <c r="AP407" s="173"/>
      <c r="AQ407" s="173"/>
      <c r="AR407" s="173"/>
      <c r="AS407" s="173"/>
      <c r="AT407" s="173"/>
      <c r="AU407" s="173"/>
      <c r="AV407" s="206"/>
    </row>
    <row r="408" spans="1:48" ht="15.75" customHeight="1">
      <c r="A408" s="554"/>
      <c r="B408" s="558"/>
      <c r="C408" s="165" t="s">
        <v>163</v>
      </c>
      <c r="D408" s="171"/>
      <c r="E408" s="171"/>
      <c r="F408" s="171"/>
      <c r="G408" s="171"/>
      <c r="H408" s="171"/>
      <c r="I408" s="171"/>
      <c r="J408" s="171"/>
      <c r="K408" s="171"/>
      <c r="L408" s="171"/>
      <c r="M408" s="171"/>
      <c r="N408" s="171"/>
      <c r="O408" s="171"/>
      <c r="P408" s="171"/>
      <c r="Q408" s="171"/>
      <c r="R408" s="171"/>
      <c r="S408" s="171"/>
      <c r="T408" s="171"/>
      <c r="U408" s="171"/>
      <c r="V408" s="171"/>
      <c r="W408" s="171"/>
      <c r="X408" s="171"/>
      <c r="Y408" s="171"/>
      <c r="Z408" s="205"/>
      <c r="AA408" s="173"/>
      <c r="AB408" s="173"/>
      <c r="AC408" s="173"/>
      <c r="AD408" s="173"/>
      <c r="AE408" s="173"/>
      <c r="AF408" s="173"/>
      <c r="AG408" s="173"/>
      <c r="AH408" s="173"/>
      <c r="AI408" s="173"/>
      <c r="AJ408" s="173"/>
      <c r="AK408" s="173"/>
      <c r="AL408" s="173"/>
      <c r="AM408" s="173"/>
      <c r="AN408" s="173"/>
      <c r="AO408" s="173"/>
      <c r="AP408" s="173"/>
      <c r="AQ408" s="173"/>
      <c r="AR408" s="173"/>
      <c r="AS408" s="173"/>
      <c r="AT408" s="173"/>
      <c r="AU408" s="173"/>
      <c r="AV408" s="206"/>
    </row>
    <row r="409" spans="1:48" ht="15.75" customHeight="1">
      <c r="A409" s="554"/>
      <c r="B409" s="558"/>
      <c r="C409" s="165" t="s">
        <v>9</v>
      </c>
      <c r="D409" s="171"/>
      <c r="E409" s="171"/>
      <c r="F409" s="171"/>
      <c r="G409" s="171"/>
      <c r="H409" s="171"/>
      <c r="I409" s="171"/>
      <c r="J409" s="171"/>
      <c r="K409" s="171"/>
      <c r="L409" s="171"/>
      <c r="M409" s="171"/>
      <c r="N409" s="171"/>
      <c r="O409" s="171"/>
      <c r="P409" s="171"/>
      <c r="Q409" s="171"/>
      <c r="R409" s="171"/>
      <c r="S409" s="171"/>
      <c r="T409" s="171"/>
      <c r="U409" s="171"/>
      <c r="V409" s="171"/>
      <c r="W409" s="171"/>
      <c r="X409" s="171"/>
      <c r="Y409" s="171"/>
      <c r="Z409" s="205"/>
      <c r="AA409" s="173"/>
      <c r="AB409" s="173"/>
      <c r="AC409" s="173"/>
      <c r="AD409" s="173"/>
      <c r="AE409" s="173"/>
      <c r="AF409" s="173"/>
      <c r="AG409" s="173"/>
      <c r="AH409" s="173"/>
      <c r="AI409" s="173"/>
      <c r="AJ409" s="173"/>
      <c r="AK409" s="173"/>
      <c r="AL409" s="173"/>
      <c r="AM409" s="173"/>
      <c r="AN409" s="173"/>
      <c r="AO409" s="173"/>
      <c r="AP409" s="173"/>
      <c r="AQ409" s="173"/>
      <c r="AR409" s="173"/>
      <c r="AS409" s="173"/>
      <c r="AT409" s="173"/>
      <c r="AU409" s="173"/>
      <c r="AV409" s="206"/>
    </row>
    <row r="410" spans="1:48" ht="15.75" customHeight="1" thickBot="1">
      <c r="A410" s="554"/>
      <c r="B410" s="553"/>
      <c r="C410" s="168" t="s">
        <v>164</v>
      </c>
      <c r="D410" s="194" t="str">
        <f>IF('1. Samlet budgetoversigt'!F418="Ja (anbefales)",58000,IF(D408*D409=0,"",(D408*D409)))</f>
        <v/>
      </c>
      <c r="E410" s="194" t="str">
        <f t="shared" ref="E410:AV410" si="37">IF(E408*E409=0,"",(E408*E409))</f>
        <v/>
      </c>
      <c r="F410" s="194" t="str">
        <f t="shared" si="37"/>
        <v/>
      </c>
      <c r="G410" s="194" t="str">
        <f t="shared" si="37"/>
        <v/>
      </c>
      <c r="H410" s="194" t="str">
        <f t="shared" si="37"/>
        <v/>
      </c>
      <c r="I410" s="194" t="str">
        <f t="shared" si="37"/>
        <v/>
      </c>
      <c r="J410" s="194" t="str">
        <f t="shared" si="37"/>
        <v/>
      </c>
      <c r="K410" s="194" t="str">
        <f t="shared" si="37"/>
        <v/>
      </c>
      <c r="L410" s="194" t="str">
        <f t="shared" si="37"/>
        <v/>
      </c>
      <c r="M410" s="194" t="str">
        <f t="shared" si="37"/>
        <v/>
      </c>
      <c r="N410" s="194" t="str">
        <f t="shared" si="37"/>
        <v/>
      </c>
      <c r="O410" s="194" t="str">
        <f t="shared" si="37"/>
        <v/>
      </c>
      <c r="P410" s="194" t="str">
        <f t="shared" si="37"/>
        <v/>
      </c>
      <c r="Q410" s="194" t="str">
        <f t="shared" si="37"/>
        <v/>
      </c>
      <c r="R410" s="194" t="str">
        <f t="shared" si="37"/>
        <v/>
      </c>
      <c r="S410" s="194" t="str">
        <f t="shared" si="37"/>
        <v/>
      </c>
      <c r="T410" s="194" t="str">
        <f t="shared" si="37"/>
        <v/>
      </c>
      <c r="U410" s="194" t="str">
        <f t="shared" si="37"/>
        <v/>
      </c>
      <c r="V410" s="194" t="str">
        <f t="shared" si="37"/>
        <v/>
      </c>
      <c r="W410" s="194" t="str">
        <f t="shared" si="37"/>
        <v/>
      </c>
      <c r="X410" s="194" t="str">
        <f t="shared" si="37"/>
        <v/>
      </c>
      <c r="Y410" s="194" t="str">
        <f t="shared" si="37"/>
        <v/>
      </c>
      <c r="Z410" s="210" t="str">
        <f t="shared" si="37"/>
        <v/>
      </c>
      <c r="AA410" s="211" t="str">
        <f t="shared" si="37"/>
        <v/>
      </c>
      <c r="AB410" s="211" t="str">
        <f t="shared" si="37"/>
        <v/>
      </c>
      <c r="AC410" s="211" t="str">
        <f t="shared" si="37"/>
        <v/>
      </c>
      <c r="AD410" s="211" t="str">
        <f t="shared" si="37"/>
        <v/>
      </c>
      <c r="AE410" s="211" t="str">
        <f t="shared" si="37"/>
        <v/>
      </c>
      <c r="AF410" s="211" t="str">
        <f t="shared" si="37"/>
        <v/>
      </c>
      <c r="AG410" s="211" t="str">
        <f t="shared" si="37"/>
        <v/>
      </c>
      <c r="AH410" s="211" t="str">
        <f t="shared" si="37"/>
        <v/>
      </c>
      <c r="AI410" s="211" t="str">
        <f t="shared" si="37"/>
        <v/>
      </c>
      <c r="AJ410" s="211" t="str">
        <f t="shared" si="37"/>
        <v/>
      </c>
      <c r="AK410" s="211" t="str">
        <f t="shared" si="37"/>
        <v/>
      </c>
      <c r="AL410" s="211" t="str">
        <f t="shared" si="37"/>
        <v/>
      </c>
      <c r="AM410" s="211" t="str">
        <f t="shared" si="37"/>
        <v/>
      </c>
      <c r="AN410" s="211" t="str">
        <f t="shared" si="37"/>
        <v/>
      </c>
      <c r="AO410" s="211" t="str">
        <f t="shared" si="37"/>
        <v/>
      </c>
      <c r="AP410" s="211" t="str">
        <f t="shared" si="37"/>
        <v/>
      </c>
      <c r="AQ410" s="211" t="str">
        <f t="shared" si="37"/>
        <v/>
      </c>
      <c r="AR410" s="211" t="str">
        <f t="shared" si="37"/>
        <v/>
      </c>
      <c r="AS410" s="211" t="str">
        <f t="shared" si="37"/>
        <v/>
      </c>
      <c r="AT410" s="211" t="str">
        <f t="shared" si="37"/>
        <v/>
      </c>
      <c r="AU410" s="211" t="str">
        <f t="shared" si="37"/>
        <v/>
      </c>
      <c r="AV410" s="212" t="str">
        <f t="shared" si="37"/>
        <v/>
      </c>
    </row>
    <row r="411" spans="1:48" ht="70" customHeight="1" thickBot="1">
      <c r="A411" s="548" t="s">
        <v>69</v>
      </c>
      <c r="B411" s="549">
        <f>'1. Samlet budgetoversigt'!E423-(SUM('2. Specifikationer'!D412:AV412))</f>
        <v>0</v>
      </c>
      <c r="C411" s="167" t="s">
        <v>162</v>
      </c>
      <c r="D411" s="199"/>
      <c r="E411" s="199"/>
      <c r="F411" s="199"/>
      <c r="G411" s="199"/>
      <c r="H411" s="199"/>
      <c r="I411" s="199"/>
      <c r="J411" s="199"/>
      <c r="K411" s="199"/>
      <c r="L411" s="199"/>
      <c r="M411" s="199"/>
      <c r="N411" s="199"/>
      <c r="O411" s="199"/>
      <c r="P411" s="199"/>
      <c r="Q411" s="199"/>
      <c r="R411" s="199"/>
      <c r="S411" s="199"/>
      <c r="T411" s="199"/>
      <c r="U411" s="199"/>
      <c r="V411" s="199"/>
      <c r="W411" s="199"/>
      <c r="X411" s="199"/>
      <c r="Y411" s="199"/>
      <c r="Z411" s="205"/>
      <c r="AA411" s="173"/>
      <c r="AB411" s="173"/>
      <c r="AC411" s="173"/>
      <c r="AD411" s="173"/>
      <c r="AE411" s="173"/>
      <c r="AF411" s="173"/>
      <c r="AG411" s="173"/>
      <c r="AH411" s="173"/>
      <c r="AI411" s="173"/>
      <c r="AJ411" s="173"/>
      <c r="AK411" s="173"/>
      <c r="AL411" s="173"/>
      <c r="AM411" s="173"/>
      <c r="AN411" s="173"/>
      <c r="AO411" s="173"/>
      <c r="AP411" s="173"/>
      <c r="AQ411" s="173"/>
      <c r="AR411" s="173"/>
      <c r="AS411" s="173"/>
      <c r="AT411" s="173"/>
      <c r="AU411" s="173"/>
      <c r="AV411" s="206"/>
    </row>
    <row r="412" spans="1:48" ht="15.75" customHeight="1" thickBot="1">
      <c r="A412" s="548"/>
      <c r="B412" s="549"/>
      <c r="C412" s="166" t="s">
        <v>164</v>
      </c>
      <c r="D412" s="196"/>
      <c r="E412" s="196"/>
      <c r="F412" s="196"/>
      <c r="G412" s="196"/>
      <c r="H412" s="196"/>
      <c r="I412" s="196"/>
      <c r="J412" s="196"/>
      <c r="K412" s="196"/>
      <c r="L412" s="196"/>
      <c r="M412" s="196"/>
      <c r="N412" s="196"/>
      <c r="O412" s="196"/>
      <c r="P412" s="196"/>
      <c r="Q412" s="196"/>
      <c r="R412" s="196"/>
      <c r="S412" s="196"/>
      <c r="T412" s="196"/>
      <c r="U412" s="196"/>
      <c r="V412" s="196"/>
      <c r="W412" s="196"/>
      <c r="X412" s="196"/>
      <c r="Y412" s="196"/>
      <c r="Z412" s="205"/>
      <c r="AA412" s="173"/>
      <c r="AB412" s="173"/>
      <c r="AC412" s="173"/>
      <c r="AD412" s="173"/>
      <c r="AE412" s="173"/>
      <c r="AF412" s="173"/>
      <c r="AG412" s="173"/>
      <c r="AH412" s="173"/>
      <c r="AI412" s="173"/>
      <c r="AJ412" s="173"/>
      <c r="AK412" s="173"/>
      <c r="AL412" s="173"/>
      <c r="AM412" s="173"/>
      <c r="AN412" s="173"/>
      <c r="AO412" s="173"/>
      <c r="AP412" s="173"/>
      <c r="AQ412" s="173"/>
      <c r="AR412" s="173"/>
      <c r="AS412" s="173"/>
      <c r="AT412" s="173"/>
      <c r="AU412" s="173"/>
      <c r="AV412" s="206"/>
    </row>
    <row r="413" spans="1:48" ht="70" customHeight="1" thickBot="1">
      <c r="A413" s="548" t="s">
        <v>34</v>
      </c>
      <c r="B413" s="549">
        <f>'1. Samlet budgetoversigt'!E424-(SUM('2. Specifikationer'!D414:AV414))</f>
        <v>0</v>
      </c>
      <c r="C413" s="167" t="s">
        <v>162</v>
      </c>
      <c r="D413" s="199"/>
      <c r="E413" s="199"/>
      <c r="F413" s="199"/>
      <c r="G413" s="199"/>
      <c r="H413" s="199"/>
      <c r="I413" s="199"/>
      <c r="J413" s="199"/>
      <c r="K413" s="199"/>
      <c r="L413" s="199"/>
      <c r="M413" s="199"/>
      <c r="N413" s="199"/>
      <c r="O413" s="199"/>
      <c r="P413" s="199"/>
      <c r="Q413" s="199"/>
      <c r="R413" s="199"/>
      <c r="S413" s="199"/>
      <c r="T413" s="199"/>
      <c r="U413" s="199"/>
      <c r="V413" s="199"/>
      <c r="W413" s="199"/>
      <c r="X413" s="199"/>
      <c r="Y413" s="199"/>
      <c r="Z413" s="205"/>
      <c r="AA413" s="173"/>
      <c r="AB413" s="173"/>
      <c r="AC413" s="173"/>
      <c r="AD413" s="173"/>
      <c r="AE413" s="173"/>
      <c r="AF413" s="173"/>
      <c r="AG413" s="173"/>
      <c r="AH413" s="173"/>
      <c r="AI413" s="173"/>
      <c r="AJ413" s="173"/>
      <c r="AK413" s="173"/>
      <c r="AL413" s="173"/>
      <c r="AM413" s="173"/>
      <c r="AN413" s="173"/>
      <c r="AO413" s="173"/>
      <c r="AP413" s="173"/>
      <c r="AQ413" s="173"/>
      <c r="AR413" s="173"/>
      <c r="AS413" s="173"/>
      <c r="AT413" s="173"/>
      <c r="AU413" s="173"/>
      <c r="AV413" s="206"/>
    </row>
    <row r="414" spans="1:48" ht="15.75" customHeight="1" thickBot="1">
      <c r="A414" s="548"/>
      <c r="B414" s="549"/>
      <c r="C414" s="168" t="s">
        <v>164</v>
      </c>
      <c r="D414" s="196"/>
      <c r="E414" s="196"/>
      <c r="F414" s="196"/>
      <c r="G414" s="196"/>
      <c r="H414" s="196"/>
      <c r="I414" s="196"/>
      <c r="J414" s="196"/>
      <c r="K414" s="196"/>
      <c r="L414" s="196"/>
      <c r="M414" s="196"/>
      <c r="N414" s="196"/>
      <c r="O414" s="196"/>
      <c r="P414" s="196"/>
      <c r="Q414" s="196"/>
      <c r="R414" s="196"/>
      <c r="S414" s="196"/>
      <c r="T414" s="196"/>
      <c r="U414" s="196"/>
      <c r="V414" s="196"/>
      <c r="W414" s="196"/>
      <c r="X414" s="196"/>
      <c r="Y414" s="196"/>
      <c r="Z414" s="205"/>
      <c r="AA414" s="173"/>
      <c r="AB414" s="173"/>
      <c r="AC414" s="173"/>
      <c r="AD414" s="173"/>
      <c r="AE414" s="173"/>
      <c r="AF414" s="173"/>
      <c r="AG414" s="173"/>
      <c r="AH414" s="173"/>
      <c r="AI414" s="173"/>
      <c r="AJ414" s="173"/>
      <c r="AK414" s="173"/>
      <c r="AL414" s="173"/>
      <c r="AM414" s="173"/>
      <c r="AN414" s="173"/>
      <c r="AO414" s="173"/>
      <c r="AP414" s="173"/>
      <c r="AQ414" s="173"/>
      <c r="AR414" s="173"/>
      <c r="AS414" s="173"/>
      <c r="AT414" s="173"/>
      <c r="AU414" s="173"/>
      <c r="AV414" s="206"/>
    </row>
    <row r="415" spans="1:48" ht="50.15" customHeight="1">
      <c r="A415" s="550" t="s">
        <v>188</v>
      </c>
      <c r="B415" s="552">
        <f>'1. Samlet budgetoversigt'!E425-(SUM('2. Specifikationer'!D416:AV416))</f>
        <v>0</v>
      </c>
      <c r="C415" s="167" t="s">
        <v>238</v>
      </c>
      <c r="D415" s="411"/>
      <c r="E415" s="411"/>
      <c r="F415" s="411"/>
      <c r="G415" s="411"/>
      <c r="H415" s="411"/>
      <c r="I415" s="411"/>
      <c r="J415" s="411"/>
      <c r="K415" s="411"/>
      <c r="L415" s="411"/>
      <c r="M415" s="411"/>
      <c r="N415" s="411"/>
      <c r="O415" s="411"/>
      <c r="P415" s="411"/>
      <c r="Q415" s="411"/>
      <c r="R415" s="411"/>
      <c r="S415" s="411"/>
      <c r="T415" s="411"/>
      <c r="U415" s="411"/>
      <c r="V415" s="411"/>
      <c r="W415" s="411"/>
      <c r="X415" s="411"/>
      <c r="Y415" s="411"/>
      <c r="Z415" s="412"/>
      <c r="AA415" s="413"/>
      <c r="AB415" s="413"/>
      <c r="AC415" s="413"/>
      <c r="AD415" s="413"/>
      <c r="AE415" s="413"/>
      <c r="AF415" s="413"/>
      <c r="AG415" s="413"/>
      <c r="AH415" s="413"/>
      <c r="AI415" s="413"/>
      <c r="AJ415" s="413"/>
      <c r="AK415" s="413"/>
      <c r="AL415" s="413"/>
      <c r="AM415" s="413"/>
      <c r="AN415" s="413"/>
      <c r="AO415" s="413"/>
      <c r="AP415" s="413"/>
      <c r="AQ415" s="413"/>
      <c r="AR415" s="413"/>
      <c r="AS415" s="413"/>
      <c r="AT415" s="413"/>
      <c r="AU415" s="413"/>
      <c r="AV415" s="414"/>
    </row>
    <row r="416" spans="1:48" ht="15.75" customHeight="1" thickBot="1">
      <c r="A416" s="551"/>
      <c r="B416" s="553"/>
      <c r="C416" s="283" t="s">
        <v>188</v>
      </c>
      <c r="D416" s="282"/>
      <c r="E416" s="282"/>
      <c r="F416" s="282"/>
      <c r="G416" s="282"/>
      <c r="H416" s="282"/>
      <c r="I416" s="282"/>
      <c r="J416" s="282"/>
      <c r="K416" s="282"/>
      <c r="L416" s="282"/>
      <c r="M416" s="282"/>
      <c r="N416" s="282"/>
      <c r="O416" s="282"/>
      <c r="P416" s="282"/>
      <c r="Q416" s="282"/>
      <c r="R416" s="282"/>
      <c r="S416" s="282"/>
      <c r="T416" s="282"/>
      <c r="U416" s="282"/>
      <c r="V416" s="282"/>
      <c r="W416" s="282"/>
      <c r="X416" s="282"/>
      <c r="Y416" s="282"/>
      <c r="Z416" s="205"/>
      <c r="AA416" s="173"/>
      <c r="AB416" s="173"/>
      <c r="AC416" s="173"/>
      <c r="AD416" s="173"/>
      <c r="AE416" s="173"/>
      <c r="AF416" s="173"/>
      <c r="AG416" s="173"/>
      <c r="AH416" s="173"/>
      <c r="AI416" s="173"/>
      <c r="AJ416" s="173"/>
      <c r="AK416" s="173"/>
      <c r="AL416" s="173"/>
      <c r="AM416" s="173"/>
      <c r="AN416" s="173"/>
      <c r="AO416" s="173"/>
      <c r="AP416" s="173"/>
      <c r="AQ416" s="173"/>
      <c r="AR416" s="173"/>
      <c r="AS416" s="173"/>
      <c r="AT416" s="173"/>
      <c r="AU416" s="173"/>
      <c r="AV416" s="206"/>
    </row>
    <row r="417" spans="1:48" ht="70" customHeight="1">
      <c r="A417" s="550" t="s">
        <v>10</v>
      </c>
      <c r="B417" s="552">
        <f>'1. Samlet budgetoversigt'!E426-(SUM('2. Specifikationer'!D418:AV418))</f>
        <v>0</v>
      </c>
      <c r="C417" s="281" t="s">
        <v>162</v>
      </c>
      <c r="D417" s="411"/>
      <c r="E417" s="411"/>
      <c r="F417" s="411"/>
      <c r="G417" s="411"/>
      <c r="H417" s="411"/>
      <c r="I417" s="411"/>
      <c r="J417" s="411"/>
      <c r="K417" s="411"/>
      <c r="L417" s="411"/>
      <c r="M417" s="411"/>
      <c r="N417" s="411"/>
      <c r="O417" s="411"/>
      <c r="P417" s="411"/>
      <c r="Q417" s="411"/>
      <c r="R417" s="411"/>
      <c r="S417" s="411"/>
      <c r="T417" s="411"/>
      <c r="U417" s="411"/>
      <c r="V417" s="411"/>
      <c r="W417" s="411"/>
      <c r="X417" s="411"/>
      <c r="Y417" s="411"/>
      <c r="Z417" s="412"/>
      <c r="AA417" s="413"/>
      <c r="AB417" s="413"/>
      <c r="AC417" s="413"/>
      <c r="AD417" s="413"/>
      <c r="AE417" s="413"/>
      <c r="AF417" s="413"/>
      <c r="AG417" s="413"/>
      <c r="AH417" s="413"/>
      <c r="AI417" s="413"/>
      <c r="AJ417" s="413"/>
      <c r="AK417" s="413"/>
      <c r="AL417" s="413"/>
      <c r="AM417" s="413"/>
      <c r="AN417" s="413"/>
      <c r="AO417" s="413"/>
      <c r="AP417" s="413"/>
      <c r="AQ417" s="413"/>
      <c r="AR417" s="413"/>
      <c r="AS417" s="413"/>
      <c r="AT417" s="413"/>
      <c r="AU417" s="413"/>
      <c r="AV417" s="414"/>
    </row>
    <row r="418" spans="1:48" ht="15.75" customHeight="1" thickBot="1">
      <c r="A418" s="551"/>
      <c r="B418" s="553"/>
      <c r="C418" s="166" t="s">
        <v>164</v>
      </c>
      <c r="D418" s="284"/>
      <c r="E418" s="284"/>
      <c r="F418" s="284"/>
      <c r="G418" s="284"/>
      <c r="H418" s="284"/>
      <c r="I418" s="284"/>
      <c r="J418" s="284"/>
      <c r="K418" s="284"/>
      <c r="L418" s="284"/>
      <c r="M418" s="284"/>
      <c r="N418" s="284"/>
      <c r="O418" s="284"/>
      <c r="P418" s="284"/>
      <c r="Q418" s="284"/>
      <c r="R418" s="284"/>
      <c r="S418" s="284"/>
      <c r="T418" s="284"/>
      <c r="U418" s="284"/>
      <c r="V418" s="284"/>
      <c r="W418" s="284"/>
      <c r="X418" s="284"/>
      <c r="Y418" s="284"/>
      <c r="Z418" s="205"/>
      <c r="AA418" s="173"/>
      <c r="AB418" s="173"/>
      <c r="AC418" s="173"/>
      <c r="AD418" s="173"/>
      <c r="AE418" s="173"/>
      <c r="AF418" s="173"/>
      <c r="AG418" s="173"/>
      <c r="AH418" s="173"/>
      <c r="AI418" s="173"/>
      <c r="AJ418" s="173"/>
      <c r="AK418" s="173"/>
      <c r="AL418" s="173"/>
      <c r="AM418" s="173"/>
      <c r="AN418" s="173"/>
      <c r="AO418" s="173"/>
      <c r="AP418" s="173"/>
      <c r="AQ418" s="173"/>
      <c r="AR418" s="173"/>
      <c r="AS418" s="173"/>
      <c r="AT418" s="173"/>
      <c r="AU418" s="173"/>
      <c r="AV418" s="206"/>
    </row>
    <row r="419" spans="1:48" ht="70" customHeight="1" thickBot="1">
      <c r="A419" s="548" t="s">
        <v>68</v>
      </c>
      <c r="B419" s="549">
        <f>'1. Samlet budgetoversigt'!E427-(SUM('2. Specifikationer'!D420:AV420))</f>
        <v>0</v>
      </c>
      <c r="C419" s="170" t="s">
        <v>162</v>
      </c>
      <c r="D419" s="199"/>
      <c r="E419" s="199"/>
      <c r="F419" s="199"/>
      <c r="G419" s="199"/>
      <c r="H419" s="199"/>
      <c r="I419" s="199"/>
      <c r="J419" s="199"/>
      <c r="K419" s="199"/>
      <c r="L419" s="199"/>
      <c r="M419" s="199"/>
      <c r="N419" s="199"/>
      <c r="O419" s="199"/>
      <c r="P419" s="199"/>
      <c r="Q419" s="199"/>
      <c r="R419" s="199"/>
      <c r="S419" s="199"/>
      <c r="T419" s="199"/>
      <c r="U419" s="199"/>
      <c r="V419" s="199"/>
      <c r="W419" s="199"/>
      <c r="X419" s="199"/>
      <c r="Y419" s="199"/>
      <c r="Z419" s="205"/>
      <c r="AA419" s="173"/>
      <c r="AB419" s="173"/>
      <c r="AC419" s="173"/>
      <c r="AD419" s="173"/>
      <c r="AE419" s="173"/>
      <c r="AF419" s="173"/>
      <c r="AG419" s="173"/>
      <c r="AH419" s="173"/>
      <c r="AI419" s="173"/>
      <c r="AJ419" s="173"/>
      <c r="AK419" s="173"/>
      <c r="AL419" s="173"/>
      <c r="AM419" s="173"/>
      <c r="AN419" s="173"/>
      <c r="AO419" s="173"/>
      <c r="AP419" s="173"/>
      <c r="AQ419" s="173"/>
      <c r="AR419" s="173"/>
      <c r="AS419" s="173"/>
      <c r="AT419" s="173"/>
      <c r="AU419" s="173"/>
      <c r="AV419" s="206"/>
    </row>
    <row r="420" spans="1:48" ht="15.75" customHeight="1" thickBot="1">
      <c r="A420" s="548"/>
      <c r="B420" s="549"/>
      <c r="C420" s="166" t="s">
        <v>164</v>
      </c>
      <c r="D420" s="197"/>
      <c r="E420" s="196"/>
      <c r="F420" s="196"/>
      <c r="G420" s="196"/>
      <c r="H420" s="196"/>
      <c r="I420" s="196"/>
      <c r="J420" s="196"/>
      <c r="K420" s="196"/>
      <c r="L420" s="196"/>
      <c r="M420" s="196"/>
      <c r="N420" s="196"/>
      <c r="O420" s="196"/>
      <c r="P420" s="196"/>
      <c r="Q420" s="196"/>
      <c r="R420" s="196"/>
      <c r="S420" s="196"/>
      <c r="T420" s="196"/>
      <c r="U420" s="196"/>
      <c r="V420" s="196"/>
      <c r="W420" s="196"/>
      <c r="X420" s="196"/>
      <c r="Y420" s="196"/>
      <c r="Z420" s="207"/>
      <c r="AA420" s="208"/>
      <c r="AB420" s="208"/>
      <c r="AC420" s="208"/>
      <c r="AD420" s="208"/>
      <c r="AE420" s="208"/>
      <c r="AF420" s="208"/>
      <c r="AG420" s="208"/>
      <c r="AH420" s="208"/>
      <c r="AI420" s="208"/>
      <c r="AJ420" s="208"/>
      <c r="AK420" s="208"/>
      <c r="AL420" s="208"/>
      <c r="AM420" s="208"/>
      <c r="AN420" s="208"/>
      <c r="AO420" s="208"/>
      <c r="AP420" s="208"/>
      <c r="AQ420" s="208"/>
      <c r="AR420" s="208"/>
      <c r="AS420" s="208"/>
      <c r="AT420" s="208"/>
      <c r="AU420" s="208"/>
      <c r="AV420" s="209"/>
    </row>
    <row r="421" spans="1:48" ht="14.5" thickBot="1"/>
    <row r="422" spans="1:48" ht="18.5" thickTop="1">
      <c r="A422" s="285" t="s">
        <v>24</v>
      </c>
      <c r="B422" s="286" t="str">
        <f>IF('1. Samlet budgetoversigt'!B438="","",'1. Samlet budgetoversigt'!B438)</f>
        <v/>
      </c>
      <c r="C422" s="285" t="s">
        <v>54</v>
      </c>
      <c r="D422" s="257">
        <f>IF(D429="Ekstern evaluator understøtter projektets effekstyring. Der bidrages med efterkvalificering, vejledning i effektstyring samt outcomemåling (anbefales af sekretariatet)",1,0)</f>
        <v>0</v>
      </c>
      <c r="E422" s="176"/>
    </row>
    <row r="423" spans="1:48">
      <c r="A423" s="176"/>
      <c r="B423" s="176"/>
      <c r="C423" s="176"/>
      <c r="D423" s="176"/>
      <c r="E423" s="176"/>
    </row>
    <row r="424" spans="1:48" ht="14.5" thickBot="1">
      <c r="A424" s="176"/>
      <c r="B424" s="183" t="s">
        <v>200</v>
      </c>
      <c r="C424" s="179" t="s">
        <v>161</v>
      </c>
      <c r="D424" s="183" t="s">
        <v>165</v>
      </c>
      <c r="E424" s="183" t="s">
        <v>166</v>
      </c>
      <c r="F424" s="183" t="s">
        <v>167</v>
      </c>
      <c r="G424" s="183" t="s">
        <v>168</v>
      </c>
      <c r="H424" s="183" t="s">
        <v>169</v>
      </c>
      <c r="I424" s="183" t="s">
        <v>170</v>
      </c>
      <c r="J424" s="183" t="s">
        <v>171</v>
      </c>
      <c r="K424" s="183" t="s">
        <v>172</v>
      </c>
      <c r="L424" s="183" t="s">
        <v>173</v>
      </c>
      <c r="M424" s="183" t="s">
        <v>174</v>
      </c>
      <c r="N424" s="183" t="s">
        <v>175</v>
      </c>
      <c r="O424" s="183" t="s">
        <v>176</v>
      </c>
      <c r="P424" s="183" t="s">
        <v>177</v>
      </c>
      <c r="Q424" s="183" t="s">
        <v>178</v>
      </c>
      <c r="R424" s="183" t="s">
        <v>179</v>
      </c>
      <c r="S424" s="183" t="s">
        <v>180</v>
      </c>
      <c r="T424" s="183" t="s">
        <v>181</v>
      </c>
      <c r="U424" s="183" t="s">
        <v>182</v>
      </c>
      <c r="V424" s="183" t="s">
        <v>183</v>
      </c>
      <c r="W424" s="183" t="s">
        <v>184</v>
      </c>
      <c r="X424" s="183" t="s">
        <v>185</v>
      </c>
      <c r="Y424" s="183" t="s">
        <v>186</v>
      </c>
      <c r="Z424" s="201" t="s">
        <v>199</v>
      </c>
    </row>
    <row r="425" spans="1:48" ht="70" customHeight="1">
      <c r="A425" s="550" t="s">
        <v>67</v>
      </c>
      <c r="B425" s="555" t="str">
        <f>_xlfn.CONCAT('1. Samlet budgetoversigt'!F443-(SUM('2. Specifikationer'!D427:AV427))," timer")</f>
        <v>0 timer</v>
      </c>
      <c r="C425" s="181" t="s">
        <v>162</v>
      </c>
      <c r="D425" s="199"/>
      <c r="E425" s="199"/>
      <c r="F425" s="199"/>
      <c r="G425" s="199"/>
      <c r="H425" s="199"/>
      <c r="I425" s="199"/>
      <c r="J425" s="199"/>
      <c r="K425" s="199"/>
      <c r="L425" s="199"/>
      <c r="M425" s="199"/>
      <c r="N425" s="199"/>
      <c r="O425" s="199"/>
      <c r="P425" s="199"/>
      <c r="Q425" s="199"/>
      <c r="R425" s="199"/>
      <c r="S425" s="199"/>
      <c r="T425" s="199"/>
      <c r="U425" s="199"/>
      <c r="V425" s="199"/>
      <c r="W425" s="199"/>
      <c r="X425" s="199"/>
      <c r="Y425" s="199"/>
      <c r="Z425" s="202"/>
      <c r="AA425" s="203"/>
      <c r="AB425" s="203"/>
      <c r="AC425" s="203"/>
      <c r="AD425" s="203"/>
      <c r="AE425" s="203"/>
      <c r="AF425" s="203"/>
      <c r="AG425" s="203"/>
      <c r="AH425" s="203"/>
      <c r="AI425" s="203"/>
      <c r="AJ425" s="203"/>
      <c r="AK425" s="203"/>
      <c r="AL425" s="203"/>
      <c r="AM425" s="203"/>
      <c r="AN425" s="203"/>
      <c r="AO425" s="203"/>
      <c r="AP425" s="203"/>
      <c r="AQ425" s="203"/>
      <c r="AR425" s="203"/>
      <c r="AS425" s="203"/>
      <c r="AT425" s="203"/>
      <c r="AU425" s="203"/>
      <c r="AV425" s="204"/>
    </row>
    <row r="426" spans="1:48" ht="15.75" customHeight="1">
      <c r="A426" s="554"/>
      <c r="B426" s="556"/>
      <c r="C426" s="165" t="s">
        <v>163</v>
      </c>
      <c r="D426" s="171"/>
      <c r="E426" s="171"/>
      <c r="F426" s="171"/>
      <c r="G426" s="171"/>
      <c r="H426" s="171"/>
      <c r="I426" s="171"/>
      <c r="J426" s="171"/>
      <c r="K426" s="171"/>
      <c r="L426" s="171"/>
      <c r="M426" s="171"/>
      <c r="N426" s="171"/>
      <c r="O426" s="171"/>
      <c r="P426" s="171"/>
      <c r="Q426" s="171"/>
      <c r="R426" s="171"/>
      <c r="S426" s="171"/>
      <c r="T426" s="171"/>
      <c r="U426" s="171"/>
      <c r="V426" s="171"/>
      <c r="W426" s="171"/>
      <c r="X426" s="171"/>
      <c r="Y426" s="171"/>
      <c r="Z426" s="205"/>
      <c r="AA426" s="173"/>
      <c r="AB426" s="173"/>
      <c r="AC426" s="173"/>
      <c r="AD426" s="173"/>
      <c r="AE426" s="173"/>
      <c r="AF426" s="173"/>
      <c r="AG426" s="173"/>
      <c r="AH426" s="173"/>
      <c r="AI426" s="173"/>
      <c r="AJ426" s="173"/>
      <c r="AK426" s="173"/>
      <c r="AL426" s="173"/>
      <c r="AM426" s="173"/>
      <c r="AN426" s="173"/>
      <c r="AO426" s="173"/>
      <c r="AP426" s="173"/>
      <c r="AQ426" s="173"/>
      <c r="AR426" s="173"/>
      <c r="AS426" s="173"/>
      <c r="AT426" s="173"/>
      <c r="AU426" s="173"/>
      <c r="AV426" s="206"/>
    </row>
    <row r="427" spans="1:48" ht="15.75" customHeight="1" thickBot="1">
      <c r="A427" s="554"/>
      <c r="B427" s="557"/>
      <c r="C427" s="165" t="s">
        <v>9</v>
      </c>
      <c r="D427" s="171"/>
      <c r="E427" s="171"/>
      <c r="F427" s="171"/>
      <c r="G427" s="171"/>
      <c r="H427" s="171"/>
      <c r="I427" s="171"/>
      <c r="J427" s="171"/>
      <c r="K427" s="171"/>
      <c r="L427" s="171"/>
      <c r="M427" s="171"/>
      <c r="N427" s="171"/>
      <c r="O427" s="171"/>
      <c r="P427" s="171"/>
      <c r="Q427" s="171"/>
      <c r="R427" s="171"/>
      <c r="S427" s="171"/>
      <c r="T427" s="171"/>
      <c r="U427" s="171"/>
      <c r="V427" s="171"/>
      <c r="W427" s="171"/>
      <c r="X427" s="171"/>
      <c r="Y427" s="171"/>
      <c r="Z427" s="205"/>
      <c r="AA427" s="173"/>
      <c r="AB427" s="173"/>
      <c r="AC427" s="173"/>
      <c r="AD427" s="173"/>
      <c r="AE427" s="173"/>
      <c r="AF427" s="173"/>
      <c r="AG427" s="173"/>
      <c r="AH427" s="173"/>
      <c r="AI427" s="173"/>
      <c r="AJ427" s="173"/>
      <c r="AK427" s="173"/>
      <c r="AL427" s="173"/>
      <c r="AM427" s="173"/>
      <c r="AN427" s="173"/>
      <c r="AO427" s="173"/>
      <c r="AP427" s="173"/>
      <c r="AQ427" s="173"/>
      <c r="AR427" s="173"/>
      <c r="AS427" s="173"/>
      <c r="AT427" s="173"/>
      <c r="AU427" s="173"/>
      <c r="AV427" s="206"/>
    </row>
    <row r="428" spans="1:48" ht="15.75" customHeight="1" thickBot="1">
      <c r="A428" s="551"/>
      <c r="B428" s="214">
        <f>'1. Samlet budgetoversigt'!E443-(SUM('2. Specifikationer'!D428:AV428))</f>
        <v>0</v>
      </c>
      <c r="C428" s="166" t="s">
        <v>164</v>
      </c>
      <c r="D428" s="195" t="str">
        <f>IF(D426*D427=0,"",(D426*D427))</f>
        <v/>
      </c>
      <c r="E428" s="195" t="str">
        <f t="shared" ref="E428:AV428" si="38">IF(E426*E427=0,"",(E426*E427))</f>
        <v/>
      </c>
      <c r="F428" s="195" t="str">
        <f t="shared" si="38"/>
        <v/>
      </c>
      <c r="G428" s="195" t="str">
        <f t="shared" si="38"/>
        <v/>
      </c>
      <c r="H428" s="195" t="str">
        <f t="shared" si="38"/>
        <v/>
      </c>
      <c r="I428" s="195" t="str">
        <f t="shared" si="38"/>
        <v/>
      </c>
      <c r="J428" s="195" t="str">
        <f t="shared" si="38"/>
        <v/>
      </c>
      <c r="K428" s="195" t="str">
        <f t="shared" si="38"/>
        <v/>
      </c>
      <c r="L428" s="195" t="str">
        <f t="shared" si="38"/>
        <v/>
      </c>
      <c r="M428" s="195" t="str">
        <f t="shared" si="38"/>
        <v/>
      </c>
      <c r="N428" s="195" t="str">
        <f t="shared" si="38"/>
        <v/>
      </c>
      <c r="O428" s="195" t="str">
        <f t="shared" si="38"/>
        <v/>
      </c>
      <c r="P428" s="195" t="str">
        <f t="shared" si="38"/>
        <v/>
      </c>
      <c r="Q428" s="195" t="str">
        <f t="shared" si="38"/>
        <v/>
      </c>
      <c r="R428" s="195" t="str">
        <f t="shared" si="38"/>
        <v/>
      </c>
      <c r="S428" s="195" t="str">
        <f t="shared" si="38"/>
        <v/>
      </c>
      <c r="T428" s="195" t="str">
        <f t="shared" si="38"/>
        <v/>
      </c>
      <c r="U428" s="195" t="str">
        <f t="shared" si="38"/>
        <v/>
      </c>
      <c r="V428" s="195" t="str">
        <f t="shared" si="38"/>
        <v/>
      </c>
      <c r="W428" s="195" t="str">
        <f t="shared" si="38"/>
        <v/>
      </c>
      <c r="X428" s="195" t="str">
        <f t="shared" si="38"/>
        <v/>
      </c>
      <c r="Y428" s="195" t="str">
        <f t="shared" si="38"/>
        <v/>
      </c>
      <c r="Z428" s="210" t="str">
        <f t="shared" si="38"/>
        <v/>
      </c>
      <c r="AA428" s="211" t="str">
        <f t="shared" si="38"/>
        <v/>
      </c>
      <c r="AB428" s="211" t="str">
        <f t="shared" si="38"/>
        <v/>
      </c>
      <c r="AC428" s="211" t="str">
        <f t="shared" si="38"/>
        <v/>
      </c>
      <c r="AD428" s="211" t="str">
        <f t="shared" si="38"/>
        <v/>
      </c>
      <c r="AE428" s="211" t="str">
        <f t="shared" si="38"/>
        <v/>
      </c>
      <c r="AF428" s="211" t="str">
        <f t="shared" si="38"/>
        <v/>
      </c>
      <c r="AG428" s="211" t="str">
        <f t="shared" si="38"/>
        <v/>
      </c>
      <c r="AH428" s="211" t="str">
        <f t="shared" si="38"/>
        <v/>
      </c>
      <c r="AI428" s="211" t="str">
        <f t="shared" si="38"/>
        <v/>
      </c>
      <c r="AJ428" s="211" t="str">
        <f t="shared" si="38"/>
        <v/>
      </c>
      <c r="AK428" s="211" t="str">
        <f t="shared" si="38"/>
        <v/>
      </c>
      <c r="AL428" s="211" t="str">
        <f t="shared" si="38"/>
        <v/>
      </c>
      <c r="AM428" s="211" t="str">
        <f t="shared" si="38"/>
        <v/>
      </c>
      <c r="AN428" s="211" t="str">
        <f t="shared" si="38"/>
        <v/>
      </c>
      <c r="AO428" s="211" t="str">
        <f t="shared" si="38"/>
        <v/>
      </c>
      <c r="AP428" s="211" t="str">
        <f t="shared" si="38"/>
        <v/>
      </c>
      <c r="AQ428" s="211" t="str">
        <f t="shared" si="38"/>
        <v/>
      </c>
      <c r="AR428" s="211" t="str">
        <f t="shared" si="38"/>
        <v/>
      </c>
      <c r="AS428" s="211" t="str">
        <f t="shared" si="38"/>
        <v/>
      </c>
      <c r="AT428" s="211" t="str">
        <f t="shared" si="38"/>
        <v/>
      </c>
      <c r="AU428" s="211" t="str">
        <f t="shared" si="38"/>
        <v/>
      </c>
      <c r="AV428" s="212" t="str">
        <f t="shared" si="38"/>
        <v/>
      </c>
    </row>
    <row r="429" spans="1:48" ht="70" customHeight="1">
      <c r="A429" s="554" t="s">
        <v>3</v>
      </c>
      <c r="B429" s="552">
        <f>'1. Samlet budgetoversigt'!E444-(SUM('2. Specifikationer'!D432:AV432))</f>
        <v>0</v>
      </c>
      <c r="C429" s="170" t="s">
        <v>162</v>
      </c>
      <c r="D429" s="410"/>
      <c r="E429" s="200"/>
      <c r="F429" s="200"/>
      <c r="G429" s="200"/>
      <c r="H429" s="200"/>
      <c r="I429" s="200"/>
      <c r="J429" s="200"/>
      <c r="K429" s="200"/>
      <c r="L429" s="200"/>
      <c r="M429" s="200"/>
      <c r="N429" s="200"/>
      <c r="O429" s="200"/>
      <c r="P429" s="200"/>
      <c r="Q429" s="200"/>
      <c r="R429" s="200"/>
      <c r="S429" s="200"/>
      <c r="T429" s="200"/>
      <c r="U429" s="200"/>
      <c r="V429" s="200"/>
      <c r="W429" s="200"/>
      <c r="X429" s="200"/>
      <c r="Y429" s="200"/>
      <c r="Z429" s="205"/>
      <c r="AA429" s="173"/>
      <c r="AB429" s="173"/>
      <c r="AC429" s="173"/>
      <c r="AD429" s="173"/>
      <c r="AE429" s="173"/>
      <c r="AF429" s="173"/>
      <c r="AG429" s="173"/>
      <c r="AH429" s="173"/>
      <c r="AI429" s="173"/>
      <c r="AJ429" s="173"/>
      <c r="AK429" s="173"/>
      <c r="AL429" s="173"/>
      <c r="AM429" s="173"/>
      <c r="AN429" s="173"/>
      <c r="AO429" s="173"/>
      <c r="AP429" s="173"/>
      <c r="AQ429" s="173"/>
      <c r="AR429" s="173"/>
      <c r="AS429" s="173"/>
      <c r="AT429" s="173"/>
      <c r="AU429" s="173"/>
      <c r="AV429" s="206"/>
    </row>
    <row r="430" spans="1:48" ht="15.75" customHeight="1">
      <c r="A430" s="554"/>
      <c r="B430" s="558"/>
      <c r="C430" s="165" t="s">
        <v>163</v>
      </c>
      <c r="D430" s="171"/>
      <c r="E430" s="171"/>
      <c r="F430" s="171"/>
      <c r="G430" s="171"/>
      <c r="H430" s="171"/>
      <c r="I430" s="171"/>
      <c r="J430" s="171"/>
      <c r="K430" s="171"/>
      <c r="L430" s="171"/>
      <c r="M430" s="171"/>
      <c r="N430" s="171"/>
      <c r="O430" s="171"/>
      <c r="P430" s="171"/>
      <c r="Q430" s="171"/>
      <c r="R430" s="171"/>
      <c r="S430" s="171"/>
      <c r="T430" s="171"/>
      <c r="U430" s="171"/>
      <c r="V430" s="171"/>
      <c r="W430" s="171"/>
      <c r="X430" s="171"/>
      <c r="Y430" s="171"/>
      <c r="Z430" s="205"/>
      <c r="AA430" s="173"/>
      <c r="AB430" s="173"/>
      <c r="AC430" s="173"/>
      <c r="AD430" s="173"/>
      <c r="AE430" s="173"/>
      <c r="AF430" s="173"/>
      <c r="AG430" s="173"/>
      <c r="AH430" s="173"/>
      <c r="AI430" s="173"/>
      <c r="AJ430" s="173"/>
      <c r="AK430" s="173"/>
      <c r="AL430" s="173"/>
      <c r="AM430" s="173"/>
      <c r="AN430" s="173"/>
      <c r="AO430" s="173"/>
      <c r="AP430" s="173"/>
      <c r="AQ430" s="173"/>
      <c r="AR430" s="173"/>
      <c r="AS430" s="173"/>
      <c r="AT430" s="173"/>
      <c r="AU430" s="173"/>
      <c r="AV430" s="206"/>
    </row>
    <row r="431" spans="1:48" ht="15.75" customHeight="1">
      <c r="A431" s="554"/>
      <c r="B431" s="558"/>
      <c r="C431" s="165" t="s">
        <v>9</v>
      </c>
      <c r="D431" s="171"/>
      <c r="E431" s="171"/>
      <c r="F431" s="171"/>
      <c r="G431" s="171"/>
      <c r="H431" s="171"/>
      <c r="I431" s="171"/>
      <c r="J431" s="171"/>
      <c r="K431" s="171"/>
      <c r="L431" s="171"/>
      <c r="M431" s="171"/>
      <c r="N431" s="171"/>
      <c r="O431" s="171"/>
      <c r="P431" s="171"/>
      <c r="Q431" s="171"/>
      <c r="R431" s="171"/>
      <c r="S431" s="171"/>
      <c r="T431" s="171"/>
      <c r="U431" s="171"/>
      <c r="V431" s="171"/>
      <c r="W431" s="171"/>
      <c r="X431" s="171"/>
      <c r="Y431" s="171"/>
      <c r="Z431" s="205"/>
      <c r="AA431" s="173"/>
      <c r="AB431" s="173"/>
      <c r="AC431" s="173"/>
      <c r="AD431" s="173"/>
      <c r="AE431" s="173"/>
      <c r="AF431" s="173"/>
      <c r="AG431" s="173"/>
      <c r="AH431" s="173"/>
      <c r="AI431" s="173"/>
      <c r="AJ431" s="173"/>
      <c r="AK431" s="173"/>
      <c r="AL431" s="173"/>
      <c r="AM431" s="173"/>
      <c r="AN431" s="173"/>
      <c r="AO431" s="173"/>
      <c r="AP431" s="173"/>
      <c r="AQ431" s="173"/>
      <c r="AR431" s="173"/>
      <c r="AS431" s="173"/>
      <c r="AT431" s="173"/>
      <c r="AU431" s="173"/>
      <c r="AV431" s="206"/>
    </row>
    <row r="432" spans="1:48" ht="15.75" customHeight="1" thickBot="1">
      <c r="A432" s="554"/>
      <c r="B432" s="553"/>
      <c r="C432" s="168" t="s">
        <v>164</v>
      </c>
      <c r="D432" s="194" t="str">
        <f>IF('1. Samlet budgetoversigt'!F440="Ja (anbefales)",58000,IF(D430*D431=0,"",(D430*D431)))</f>
        <v/>
      </c>
      <c r="E432" s="194" t="str">
        <f t="shared" ref="E432:AV432" si="39">IF(E430*E431=0,"",(E430*E431))</f>
        <v/>
      </c>
      <c r="F432" s="194" t="str">
        <f t="shared" si="39"/>
        <v/>
      </c>
      <c r="G432" s="194" t="str">
        <f t="shared" si="39"/>
        <v/>
      </c>
      <c r="H432" s="194" t="str">
        <f t="shared" si="39"/>
        <v/>
      </c>
      <c r="I432" s="194" t="str">
        <f t="shared" si="39"/>
        <v/>
      </c>
      <c r="J432" s="194" t="str">
        <f t="shared" si="39"/>
        <v/>
      </c>
      <c r="K432" s="194" t="str">
        <f t="shared" si="39"/>
        <v/>
      </c>
      <c r="L432" s="194" t="str">
        <f t="shared" si="39"/>
        <v/>
      </c>
      <c r="M432" s="194" t="str">
        <f t="shared" si="39"/>
        <v/>
      </c>
      <c r="N432" s="194" t="str">
        <f t="shared" si="39"/>
        <v/>
      </c>
      <c r="O432" s="194" t="str">
        <f t="shared" si="39"/>
        <v/>
      </c>
      <c r="P432" s="194" t="str">
        <f t="shared" si="39"/>
        <v/>
      </c>
      <c r="Q432" s="194" t="str">
        <f t="shared" si="39"/>
        <v/>
      </c>
      <c r="R432" s="194" t="str">
        <f t="shared" si="39"/>
        <v/>
      </c>
      <c r="S432" s="194" t="str">
        <f t="shared" si="39"/>
        <v/>
      </c>
      <c r="T432" s="194" t="str">
        <f t="shared" si="39"/>
        <v/>
      </c>
      <c r="U432" s="194" t="str">
        <f t="shared" si="39"/>
        <v/>
      </c>
      <c r="V432" s="194" t="str">
        <f t="shared" si="39"/>
        <v/>
      </c>
      <c r="W432" s="194" t="str">
        <f t="shared" si="39"/>
        <v/>
      </c>
      <c r="X432" s="194" t="str">
        <f t="shared" si="39"/>
        <v/>
      </c>
      <c r="Y432" s="194" t="str">
        <f t="shared" si="39"/>
        <v/>
      </c>
      <c r="Z432" s="210" t="str">
        <f t="shared" si="39"/>
        <v/>
      </c>
      <c r="AA432" s="211" t="str">
        <f t="shared" si="39"/>
        <v/>
      </c>
      <c r="AB432" s="211" t="str">
        <f t="shared" si="39"/>
        <v/>
      </c>
      <c r="AC432" s="211" t="str">
        <f t="shared" si="39"/>
        <v/>
      </c>
      <c r="AD432" s="211" t="str">
        <f t="shared" si="39"/>
        <v/>
      </c>
      <c r="AE432" s="211" t="str">
        <f t="shared" si="39"/>
        <v/>
      </c>
      <c r="AF432" s="211" t="str">
        <f t="shared" si="39"/>
        <v/>
      </c>
      <c r="AG432" s="211" t="str">
        <f t="shared" si="39"/>
        <v/>
      </c>
      <c r="AH432" s="211" t="str">
        <f t="shared" si="39"/>
        <v/>
      </c>
      <c r="AI432" s="211" t="str">
        <f t="shared" si="39"/>
        <v/>
      </c>
      <c r="AJ432" s="211" t="str">
        <f t="shared" si="39"/>
        <v/>
      </c>
      <c r="AK432" s="211" t="str">
        <f t="shared" si="39"/>
        <v/>
      </c>
      <c r="AL432" s="211" t="str">
        <f t="shared" si="39"/>
        <v/>
      </c>
      <c r="AM432" s="211" t="str">
        <f t="shared" si="39"/>
        <v/>
      </c>
      <c r="AN432" s="211" t="str">
        <f t="shared" si="39"/>
        <v/>
      </c>
      <c r="AO432" s="211" t="str">
        <f t="shared" si="39"/>
        <v/>
      </c>
      <c r="AP432" s="211" t="str">
        <f t="shared" si="39"/>
        <v/>
      </c>
      <c r="AQ432" s="211" t="str">
        <f t="shared" si="39"/>
        <v/>
      </c>
      <c r="AR432" s="211" t="str">
        <f t="shared" si="39"/>
        <v/>
      </c>
      <c r="AS432" s="211" t="str">
        <f t="shared" si="39"/>
        <v/>
      </c>
      <c r="AT432" s="211" t="str">
        <f t="shared" si="39"/>
        <v/>
      </c>
      <c r="AU432" s="211" t="str">
        <f t="shared" si="39"/>
        <v/>
      </c>
      <c r="AV432" s="212" t="str">
        <f t="shared" si="39"/>
        <v/>
      </c>
    </row>
    <row r="433" spans="1:48" ht="70" customHeight="1" thickBot="1">
      <c r="A433" s="548" t="s">
        <v>69</v>
      </c>
      <c r="B433" s="549">
        <f>'1. Samlet budgetoversigt'!E445-(SUM('2. Specifikationer'!D434:AV434))</f>
        <v>0</v>
      </c>
      <c r="C433" s="167" t="s">
        <v>162</v>
      </c>
      <c r="D433" s="199"/>
      <c r="E433" s="199"/>
      <c r="F433" s="199"/>
      <c r="G433" s="199"/>
      <c r="H433" s="199"/>
      <c r="I433" s="199"/>
      <c r="J433" s="199"/>
      <c r="K433" s="199"/>
      <c r="L433" s="199"/>
      <c r="M433" s="199"/>
      <c r="N433" s="199"/>
      <c r="O433" s="199"/>
      <c r="P433" s="199"/>
      <c r="Q433" s="199"/>
      <c r="R433" s="199"/>
      <c r="S433" s="199"/>
      <c r="T433" s="199"/>
      <c r="U433" s="199"/>
      <c r="V433" s="199"/>
      <c r="W433" s="199"/>
      <c r="X433" s="199"/>
      <c r="Y433" s="199"/>
      <c r="Z433" s="205"/>
      <c r="AA433" s="173"/>
      <c r="AB433" s="173"/>
      <c r="AC433" s="173"/>
      <c r="AD433" s="173"/>
      <c r="AE433" s="173"/>
      <c r="AF433" s="173"/>
      <c r="AG433" s="173"/>
      <c r="AH433" s="173"/>
      <c r="AI433" s="173"/>
      <c r="AJ433" s="173"/>
      <c r="AK433" s="173"/>
      <c r="AL433" s="173"/>
      <c r="AM433" s="173"/>
      <c r="AN433" s="173"/>
      <c r="AO433" s="173"/>
      <c r="AP433" s="173"/>
      <c r="AQ433" s="173"/>
      <c r="AR433" s="173"/>
      <c r="AS433" s="173"/>
      <c r="AT433" s="173"/>
      <c r="AU433" s="173"/>
      <c r="AV433" s="206"/>
    </row>
    <row r="434" spans="1:48" ht="15.75" customHeight="1" thickBot="1">
      <c r="A434" s="548"/>
      <c r="B434" s="549"/>
      <c r="C434" s="166" t="s">
        <v>164</v>
      </c>
      <c r="D434" s="196"/>
      <c r="E434" s="196"/>
      <c r="F434" s="196"/>
      <c r="G434" s="196"/>
      <c r="H434" s="196"/>
      <c r="I434" s="196"/>
      <c r="J434" s="196"/>
      <c r="K434" s="196"/>
      <c r="L434" s="196"/>
      <c r="M434" s="196"/>
      <c r="N434" s="196"/>
      <c r="O434" s="196"/>
      <c r="P434" s="196"/>
      <c r="Q434" s="196"/>
      <c r="R434" s="196"/>
      <c r="S434" s="196"/>
      <c r="T434" s="196"/>
      <c r="U434" s="196"/>
      <c r="V434" s="196"/>
      <c r="W434" s="196"/>
      <c r="X434" s="196"/>
      <c r="Y434" s="196"/>
      <c r="Z434" s="205"/>
      <c r="AA434" s="173"/>
      <c r="AB434" s="173"/>
      <c r="AC434" s="173"/>
      <c r="AD434" s="173"/>
      <c r="AE434" s="173"/>
      <c r="AF434" s="173"/>
      <c r="AG434" s="173"/>
      <c r="AH434" s="173"/>
      <c r="AI434" s="173"/>
      <c r="AJ434" s="173"/>
      <c r="AK434" s="173"/>
      <c r="AL434" s="173"/>
      <c r="AM434" s="173"/>
      <c r="AN434" s="173"/>
      <c r="AO434" s="173"/>
      <c r="AP434" s="173"/>
      <c r="AQ434" s="173"/>
      <c r="AR434" s="173"/>
      <c r="AS434" s="173"/>
      <c r="AT434" s="173"/>
      <c r="AU434" s="173"/>
      <c r="AV434" s="206"/>
    </row>
    <row r="435" spans="1:48" ht="70" customHeight="1" thickBot="1">
      <c r="A435" s="548" t="s">
        <v>34</v>
      </c>
      <c r="B435" s="549">
        <f>'1. Samlet budgetoversigt'!E446-(SUM('2. Specifikationer'!D436:AV436))</f>
        <v>0</v>
      </c>
      <c r="C435" s="167" t="s">
        <v>162</v>
      </c>
      <c r="D435" s="199"/>
      <c r="E435" s="199"/>
      <c r="F435" s="199"/>
      <c r="G435" s="199"/>
      <c r="H435" s="199"/>
      <c r="I435" s="199"/>
      <c r="J435" s="199"/>
      <c r="K435" s="199"/>
      <c r="L435" s="199"/>
      <c r="M435" s="199"/>
      <c r="N435" s="199"/>
      <c r="O435" s="199"/>
      <c r="P435" s="199"/>
      <c r="Q435" s="199"/>
      <c r="R435" s="199"/>
      <c r="S435" s="199"/>
      <c r="T435" s="199"/>
      <c r="U435" s="199"/>
      <c r="V435" s="199"/>
      <c r="W435" s="199"/>
      <c r="X435" s="199"/>
      <c r="Y435" s="199"/>
      <c r="Z435" s="205"/>
      <c r="AA435" s="173"/>
      <c r="AB435" s="173"/>
      <c r="AC435" s="173"/>
      <c r="AD435" s="173"/>
      <c r="AE435" s="173"/>
      <c r="AF435" s="173"/>
      <c r="AG435" s="173"/>
      <c r="AH435" s="173"/>
      <c r="AI435" s="173"/>
      <c r="AJ435" s="173"/>
      <c r="AK435" s="173"/>
      <c r="AL435" s="173"/>
      <c r="AM435" s="173"/>
      <c r="AN435" s="173"/>
      <c r="AO435" s="173"/>
      <c r="AP435" s="173"/>
      <c r="AQ435" s="173"/>
      <c r="AR435" s="173"/>
      <c r="AS435" s="173"/>
      <c r="AT435" s="173"/>
      <c r="AU435" s="173"/>
      <c r="AV435" s="206"/>
    </row>
    <row r="436" spans="1:48" ht="15.75" customHeight="1" thickBot="1">
      <c r="A436" s="548"/>
      <c r="B436" s="549"/>
      <c r="C436" s="168" t="s">
        <v>164</v>
      </c>
      <c r="D436" s="196"/>
      <c r="E436" s="196"/>
      <c r="F436" s="196"/>
      <c r="G436" s="196"/>
      <c r="H436" s="196"/>
      <c r="I436" s="196"/>
      <c r="J436" s="196"/>
      <c r="K436" s="196"/>
      <c r="L436" s="196"/>
      <c r="M436" s="196"/>
      <c r="N436" s="196"/>
      <c r="O436" s="196"/>
      <c r="P436" s="196"/>
      <c r="Q436" s="196"/>
      <c r="R436" s="196"/>
      <c r="S436" s="196"/>
      <c r="T436" s="196"/>
      <c r="U436" s="196"/>
      <c r="V436" s="196"/>
      <c r="W436" s="196"/>
      <c r="X436" s="196"/>
      <c r="Y436" s="196"/>
      <c r="Z436" s="205"/>
      <c r="AA436" s="173"/>
      <c r="AB436" s="173"/>
      <c r="AC436" s="173"/>
      <c r="AD436" s="173"/>
      <c r="AE436" s="173"/>
      <c r="AF436" s="173"/>
      <c r="AG436" s="173"/>
      <c r="AH436" s="173"/>
      <c r="AI436" s="173"/>
      <c r="AJ436" s="173"/>
      <c r="AK436" s="173"/>
      <c r="AL436" s="173"/>
      <c r="AM436" s="173"/>
      <c r="AN436" s="173"/>
      <c r="AO436" s="173"/>
      <c r="AP436" s="173"/>
      <c r="AQ436" s="173"/>
      <c r="AR436" s="173"/>
      <c r="AS436" s="173"/>
      <c r="AT436" s="173"/>
      <c r="AU436" s="173"/>
      <c r="AV436" s="206"/>
    </row>
    <row r="437" spans="1:48" ht="50.15" customHeight="1">
      <c r="A437" s="550" t="s">
        <v>188</v>
      </c>
      <c r="B437" s="552">
        <f>'1. Samlet budgetoversigt'!E447-(SUM('2. Specifikationer'!D438:AV438))</f>
        <v>0</v>
      </c>
      <c r="C437" s="167" t="s">
        <v>238</v>
      </c>
      <c r="D437" s="411"/>
      <c r="E437" s="411"/>
      <c r="F437" s="411"/>
      <c r="G437" s="411"/>
      <c r="H437" s="411"/>
      <c r="I437" s="411"/>
      <c r="J437" s="411"/>
      <c r="K437" s="411"/>
      <c r="L437" s="411"/>
      <c r="M437" s="411"/>
      <c r="N437" s="411"/>
      <c r="O437" s="411"/>
      <c r="P437" s="411"/>
      <c r="Q437" s="411"/>
      <c r="R437" s="411"/>
      <c r="S437" s="411"/>
      <c r="T437" s="411"/>
      <c r="U437" s="411"/>
      <c r="V437" s="411"/>
      <c r="W437" s="411"/>
      <c r="X437" s="411"/>
      <c r="Y437" s="411"/>
      <c r="Z437" s="412"/>
      <c r="AA437" s="413"/>
      <c r="AB437" s="413"/>
      <c r="AC437" s="413"/>
      <c r="AD437" s="413"/>
      <c r="AE437" s="413"/>
      <c r="AF437" s="413"/>
      <c r="AG437" s="413"/>
      <c r="AH437" s="413"/>
      <c r="AI437" s="413"/>
      <c r="AJ437" s="413"/>
      <c r="AK437" s="413"/>
      <c r="AL437" s="413"/>
      <c r="AM437" s="413"/>
      <c r="AN437" s="413"/>
      <c r="AO437" s="413"/>
      <c r="AP437" s="413"/>
      <c r="AQ437" s="413"/>
      <c r="AR437" s="413"/>
      <c r="AS437" s="413"/>
      <c r="AT437" s="413"/>
      <c r="AU437" s="413"/>
      <c r="AV437" s="414"/>
    </row>
    <row r="438" spans="1:48" ht="15.75" customHeight="1" thickBot="1">
      <c r="A438" s="551"/>
      <c r="B438" s="553"/>
      <c r="C438" s="283" t="s">
        <v>188</v>
      </c>
      <c r="D438" s="282"/>
      <c r="E438" s="282"/>
      <c r="F438" s="282"/>
      <c r="G438" s="282"/>
      <c r="H438" s="282"/>
      <c r="I438" s="282"/>
      <c r="J438" s="282"/>
      <c r="K438" s="282"/>
      <c r="L438" s="282"/>
      <c r="M438" s="282"/>
      <c r="N438" s="282"/>
      <c r="O438" s="282"/>
      <c r="P438" s="282"/>
      <c r="Q438" s="282"/>
      <c r="R438" s="282"/>
      <c r="S438" s="282"/>
      <c r="T438" s="282"/>
      <c r="U438" s="282"/>
      <c r="V438" s="282"/>
      <c r="W438" s="282"/>
      <c r="X438" s="282"/>
      <c r="Y438" s="282"/>
      <c r="Z438" s="205"/>
      <c r="AA438" s="173"/>
      <c r="AB438" s="173"/>
      <c r="AC438" s="173"/>
      <c r="AD438" s="173"/>
      <c r="AE438" s="173"/>
      <c r="AF438" s="173"/>
      <c r="AG438" s="173"/>
      <c r="AH438" s="173"/>
      <c r="AI438" s="173"/>
      <c r="AJ438" s="173"/>
      <c r="AK438" s="173"/>
      <c r="AL438" s="173"/>
      <c r="AM438" s="173"/>
      <c r="AN438" s="173"/>
      <c r="AO438" s="173"/>
      <c r="AP438" s="173"/>
      <c r="AQ438" s="173"/>
      <c r="AR438" s="173"/>
      <c r="AS438" s="173"/>
      <c r="AT438" s="173"/>
      <c r="AU438" s="173"/>
      <c r="AV438" s="206"/>
    </row>
    <row r="439" spans="1:48" ht="70" customHeight="1">
      <c r="A439" s="550" t="s">
        <v>10</v>
      </c>
      <c r="B439" s="552">
        <f>'1. Samlet budgetoversigt'!E448-(SUM('2. Specifikationer'!D440:AV440))</f>
        <v>0</v>
      </c>
      <c r="C439" s="281" t="s">
        <v>162</v>
      </c>
      <c r="D439" s="411"/>
      <c r="E439" s="411"/>
      <c r="F439" s="411"/>
      <c r="G439" s="411"/>
      <c r="H439" s="411"/>
      <c r="I439" s="411"/>
      <c r="J439" s="411"/>
      <c r="K439" s="411"/>
      <c r="L439" s="411"/>
      <c r="M439" s="411"/>
      <c r="N439" s="411"/>
      <c r="O439" s="411"/>
      <c r="P439" s="411"/>
      <c r="Q439" s="411"/>
      <c r="R439" s="411"/>
      <c r="S439" s="411"/>
      <c r="T439" s="411"/>
      <c r="U439" s="411"/>
      <c r="V439" s="411"/>
      <c r="W439" s="411"/>
      <c r="X439" s="411"/>
      <c r="Y439" s="411"/>
      <c r="Z439" s="412"/>
      <c r="AA439" s="413"/>
      <c r="AB439" s="413"/>
      <c r="AC439" s="413"/>
      <c r="AD439" s="413"/>
      <c r="AE439" s="413"/>
      <c r="AF439" s="413"/>
      <c r="AG439" s="413"/>
      <c r="AH439" s="413"/>
      <c r="AI439" s="413"/>
      <c r="AJ439" s="413"/>
      <c r="AK439" s="413"/>
      <c r="AL439" s="413"/>
      <c r="AM439" s="413"/>
      <c r="AN439" s="413"/>
      <c r="AO439" s="413"/>
      <c r="AP439" s="413"/>
      <c r="AQ439" s="413"/>
      <c r="AR439" s="413"/>
      <c r="AS439" s="413"/>
      <c r="AT439" s="413"/>
      <c r="AU439" s="413"/>
      <c r="AV439" s="414"/>
    </row>
    <row r="440" spans="1:48" ht="15.75" customHeight="1" thickBot="1">
      <c r="A440" s="551"/>
      <c r="B440" s="553"/>
      <c r="C440" s="166" t="s">
        <v>164</v>
      </c>
      <c r="D440" s="284"/>
      <c r="E440" s="284"/>
      <c r="F440" s="284"/>
      <c r="G440" s="284"/>
      <c r="H440" s="284"/>
      <c r="I440" s="284"/>
      <c r="J440" s="284"/>
      <c r="K440" s="284"/>
      <c r="L440" s="284"/>
      <c r="M440" s="284"/>
      <c r="N440" s="284"/>
      <c r="O440" s="284"/>
      <c r="P440" s="284"/>
      <c r="Q440" s="284"/>
      <c r="R440" s="284"/>
      <c r="S440" s="284"/>
      <c r="T440" s="284"/>
      <c r="U440" s="284"/>
      <c r="V440" s="284"/>
      <c r="W440" s="284"/>
      <c r="X440" s="284"/>
      <c r="Y440" s="284"/>
      <c r="Z440" s="205"/>
      <c r="AA440" s="173"/>
      <c r="AB440" s="173"/>
      <c r="AC440" s="173"/>
      <c r="AD440" s="173"/>
      <c r="AE440" s="173"/>
      <c r="AF440" s="173"/>
      <c r="AG440" s="173"/>
      <c r="AH440" s="173"/>
      <c r="AI440" s="173"/>
      <c r="AJ440" s="173"/>
      <c r="AK440" s="173"/>
      <c r="AL440" s="173"/>
      <c r="AM440" s="173"/>
      <c r="AN440" s="173"/>
      <c r="AO440" s="173"/>
      <c r="AP440" s="173"/>
      <c r="AQ440" s="173"/>
      <c r="AR440" s="173"/>
      <c r="AS440" s="173"/>
      <c r="AT440" s="173"/>
      <c r="AU440" s="173"/>
      <c r="AV440" s="206"/>
    </row>
    <row r="441" spans="1:48" ht="70" customHeight="1" thickBot="1">
      <c r="A441" s="548" t="s">
        <v>68</v>
      </c>
      <c r="B441" s="549">
        <f>'1. Samlet budgetoversigt'!E449-(SUM('2. Specifikationer'!D442:AV442))</f>
        <v>0</v>
      </c>
      <c r="C441" s="170" t="s">
        <v>162</v>
      </c>
      <c r="D441" s="199"/>
      <c r="E441" s="199"/>
      <c r="F441" s="199"/>
      <c r="G441" s="199"/>
      <c r="H441" s="199"/>
      <c r="I441" s="199"/>
      <c r="J441" s="199"/>
      <c r="K441" s="199"/>
      <c r="L441" s="199"/>
      <c r="M441" s="199"/>
      <c r="N441" s="199"/>
      <c r="O441" s="199"/>
      <c r="P441" s="199"/>
      <c r="Q441" s="199"/>
      <c r="R441" s="199"/>
      <c r="S441" s="199"/>
      <c r="T441" s="199"/>
      <c r="U441" s="199"/>
      <c r="V441" s="199"/>
      <c r="W441" s="199"/>
      <c r="X441" s="199"/>
      <c r="Y441" s="199"/>
      <c r="Z441" s="205"/>
      <c r="AA441" s="173"/>
      <c r="AB441" s="173"/>
      <c r="AC441" s="173"/>
      <c r="AD441" s="173"/>
      <c r="AE441" s="173"/>
      <c r="AF441" s="173"/>
      <c r="AG441" s="173"/>
      <c r="AH441" s="173"/>
      <c r="AI441" s="173"/>
      <c r="AJ441" s="173"/>
      <c r="AK441" s="173"/>
      <c r="AL441" s="173"/>
      <c r="AM441" s="173"/>
      <c r="AN441" s="173"/>
      <c r="AO441" s="173"/>
      <c r="AP441" s="173"/>
      <c r="AQ441" s="173"/>
      <c r="AR441" s="173"/>
      <c r="AS441" s="173"/>
      <c r="AT441" s="173"/>
      <c r="AU441" s="173"/>
      <c r="AV441" s="206"/>
    </row>
    <row r="442" spans="1:48" ht="15.75" customHeight="1" thickBot="1">
      <c r="A442" s="548"/>
      <c r="B442" s="549"/>
      <c r="C442" s="166" t="s">
        <v>164</v>
      </c>
      <c r="D442" s="197"/>
      <c r="E442" s="196"/>
      <c r="F442" s="196"/>
      <c r="G442" s="196"/>
      <c r="H442" s="196"/>
      <c r="I442" s="196"/>
      <c r="J442" s="196"/>
      <c r="K442" s="196"/>
      <c r="L442" s="196"/>
      <c r="M442" s="196"/>
      <c r="N442" s="196"/>
      <c r="O442" s="196"/>
      <c r="P442" s="196"/>
      <c r="Q442" s="196"/>
      <c r="R442" s="196"/>
      <c r="S442" s="196"/>
      <c r="T442" s="196"/>
      <c r="U442" s="196"/>
      <c r="V442" s="196"/>
      <c r="W442" s="196"/>
      <c r="X442" s="196"/>
      <c r="Y442" s="196"/>
      <c r="Z442" s="293"/>
      <c r="AA442" s="294"/>
      <c r="AB442" s="294"/>
      <c r="AC442" s="294"/>
      <c r="AD442" s="294"/>
      <c r="AE442" s="294"/>
      <c r="AF442" s="294"/>
      <c r="AG442" s="294"/>
      <c r="AH442" s="294"/>
      <c r="AI442" s="294"/>
      <c r="AJ442" s="294"/>
      <c r="AK442" s="294"/>
      <c r="AL442" s="294"/>
      <c r="AM442" s="294"/>
      <c r="AN442" s="294"/>
      <c r="AO442" s="294"/>
      <c r="AP442" s="294"/>
      <c r="AQ442" s="294"/>
      <c r="AR442" s="294"/>
      <c r="AS442" s="294"/>
      <c r="AT442" s="294"/>
      <c r="AU442" s="294"/>
      <c r="AV442" s="295"/>
    </row>
  </sheetData>
  <sheetProtection algorithmName="SHA-512" hashValue="upGq8KlLA+N9SrlKSxN9k7kHNGGJQwzPvCV6D8w3UqC4fLi03aJXj9qF1nVjjuuCc/IuXHAyguxWRvRVcw8Dfg==" saltValue="Gx4MToGbzdsR6n7VrY3wDw==" spinCount="100000" sheet="1" selectLockedCells="1"/>
  <mergeCells count="281">
    <mergeCell ref="A391:A392"/>
    <mergeCell ref="B391:B392"/>
    <mergeCell ref="A375:A376"/>
    <mergeCell ref="B375:B376"/>
    <mergeCell ref="A373:A374"/>
    <mergeCell ref="B373:B374"/>
    <mergeCell ref="A381:A384"/>
    <mergeCell ref="B381:B383"/>
    <mergeCell ref="A385:A388"/>
    <mergeCell ref="B385:B388"/>
    <mergeCell ref="A389:A390"/>
    <mergeCell ref="B389:B390"/>
    <mergeCell ref="A359:A362"/>
    <mergeCell ref="B359:B361"/>
    <mergeCell ref="A363:A366"/>
    <mergeCell ref="B363:B366"/>
    <mergeCell ref="A367:A368"/>
    <mergeCell ref="B367:B368"/>
    <mergeCell ref="A369:A370"/>
    <mergeCell ref="B369:B370"/>
    <mergeCell ref="A371:A372"/>
    <mergeCell ref="B371:B372"/>
    <mergeCell ref="A239:A240"/>
    <mergeCell ref="B239:B240"/>
    <mergeCell ref="A305:A306"/>
    <mergeCell ref="B305:B306"/>
    <mergeCell ref="A307:A308"/>
    <mergeCell ref="B307:B308"/>
    <mergeCell ref="A315:A318"/>
    <mergeCell ref="B315:B317"/>
    <mergeCell ref="A319:A322"/>
    <mergeCell ref="B319:B322"/>
    <mergeCell ref="A243:A244"/>
    <mergeCell ref="B243:B244"/>
    <mergeCell ref="A241:A242"/>
    <mergeCell ref="B241:B242"/>
    <mergeCell ref="A249:A252"/>
    <mergeCell ref="B249:B251"/>
    <mergeCell ref="A253:A256"/>
    <mergeCell ref="B253:B256"/>
    <mergeCell ref="A257:A258"/>
    <mergeCell ref="B257:B258"/>
    <mergeCell ref="A259:A260"/>
    <mergeCell ref="B259:B260"/>
    <mergeCell ref="A265:A266"/>
    <mergeCell ref="B265:B266"/>
    <mergeCell ref="A231:A234"/>
    <mergeCell ref="B231:B234"/>
    <mergeCell ref="A235:A236"/>
    <mergeCell ref="B235:B236"/>
    <mergeCell ref="A237:A238"/>
    <mergeCell ref="B237:B238"/>
    <mergeCell ref="A221:A222"/>
    <mergeCell ref="B221:B222"/>
    <mergeCell ref="A205:A208"/>
    <mergeCell ref="B205:B207"/>
    <mergeCell ref="A209:A212"/>
    <mergeCell ref="B209:B212"/>
    <mergeCell ref="A213:A214"/>
    <mergeCell ref="B213:B214"/>
    <mergeCell ref="A215:A216"/>
    <mergeCell ref="B215:B216"/>
    <mergeCell ref="A217:A218"/>
    <mergeCell ref="B217:B218"/>
    <mergeCell ref="A219:A220"/>
    <mergeCell ref="B219:B220"/>
    <mergeCell ref="A193:A194"/>
    <mergeCell ref="B193:B194"/>
    <mergeCell ref="A227:A230"/>
    <mergeCell ref="B227:B229"/>
    <mergeCell ref="A67:A68"/>
    <mergeCell ref="B67:B68"/>
    <mergeCell ref="A51:A54"/>
    <mergeCell ref="B51:B53"/>
    <mergeCell ref="A55:A58"/>
    <mergeCell ref="B55:B58"/>
    <mergeCell ref="A89:A90"/>
    <mergeCell ref="B89:B90"/>
    <mergeCell ref="A77:A80"/>
    <mergeCell ref="B77:B80"/>
    <mergeCell ref="A81:A82"/>
    <mergeCell ref="B81:B82"/>
    <mergeCell ref="A83:A84"/>
    <mergeCell ref="B83:B84"/>
    <mergeCell ref="A85:A86"/>
    <mergeCell ref="B85:B86"/>
    <mergeCell ref="A87:A88"/>
    <mergeCell ref="B87:B88"/>
    <mergeCell ref="A65:A66"/>
    <mergeCell ref="B65:B66"/>
    <mergeCell ref="B16:B17"/>
    <mergeCell ref="A16:A17"/>
    <mergeCell ref="A22:A23"/>
    <mergeCell ref="B22:B23"/>
    <mergeCell ref="A1:C2"/>
    <mergeCell ref="A6:A9"/>
    <mergeCell ref="A10:A13"/>
    <mergeCell ref="B10:B13"/>
    <mergeCell ref="A14:A15"/>
    <mergeCell ref="B14:B15"/>
    <mergeCell ref="B6:B8"/>
    <mergeCell ref="A18:A19"/>
    <mergeCell ref="B18:B19"/>
    <mergeCell ref="A20:A21"/>
    <mergeCell ref="B20:B21"/>
    <mergeCell ref="A29:A32"/>
    <mergeCell ref="B29:B31"/>
    <mergeCell ref="A33:A36"/>
    <mergeCell ref="B33:B36"/>
    <mergeCell ref="A37:A38"/>
    <mergeCell ref="B37:B38"/>
    <mergeCell ref="A39:A40"/>
    <mergeCell ref="A45:A46"/>
    <mergeCell ref="B45:B46"/>
    <mergeCell ref="B39:B40"/>
    <mergeCell ref="A41:A42"/>
    <mergeCell ref="B41:B42"/>
    <mergeCell ref="A43:A44"/>
    <mergeCell ref="B43:B44"/>
    <mergeCell ref="A73:A76"/>
    <mergeCell ref="B73:B75"/>
    <mergeCell ref="A59:A60"/>
    <mergeCell ref="B59:B60"/>
    <mergeCell ref="A61:A62"/>
    <mergeCell ref="B61:B62"/>
    <mergeCell ref="A63:A64"/>
    <mergeCell ref="B63:B64"/>
    <mergeCell ref="A95:A98"/>
    <mergeCell ref="B95:B97"/>
    <mergeCell ref="A111:A112"/>
    <mergeCell ref="B111:B112"/>
    <mergeCell ref="A99:A102"/>
    <mergeCell ref="B99:B102"/>
    <mergeCell ref="A103:A104"/>
    <mergeCell ref="B103:B104"/>
    <mergeCell ref="A105:A106"/>
    <mergeCell ref="B105:B106"/>
    <mergeCell ref="A107:A108"/>
    <mergeCell ref="B107:B108"/>
    <mergeCell ref="A109:A110"/>
    <mergeCell ref="B109:B110"/>
    <mergeCell ref="A117:A120"/>
    <mergeCell ref="B117:B119"/>
    <mergeCell ref="A133:A134"/>
    <mergeCell ref="B133:B134"/>
    <mergeCell ref="A139:A142"/>
    <mergeCell ref="B139:B141"/>
    <mergeCell ref="A143:A146"/>
    <mergeCell ref="B143:B146"/>
    <mergeCell ref="A147:A148"/>
    <mergeCell ref="B147:B148"/>
    <mergeCell ref="A121:A124"/>
    <mergeCell ref="B121:B124"/>
    <mergeCell ref="A125:A126"/>
    <mergeCell ref="B125:B126"/>
    <mergeCell ref="A127:A128"/>
    <mergeCell ref="B127:B128"/>
    <mergeCell ref="A129:A130"/>
    <mergeCell ref="B129:B130"/>
    <mergeCell ref="A131:A132"/>
    <mergeCell ref="B131:B132"/>
    <mergeCell ref="A149:A150"/>
    <mergeCell ref="B149:B150"/>
    <mergeCell ref="A151:A152"/>
    <mergeCell ref="B151:B152"/>
    <mergeCell ref="A155:A156"/>
    <mergeCell ref="B155:B156"/>
    <mergeCell ref="A153:A154"/>
    <mergeCell ref="B153:B154"/>
    <mergeCell ref="A161:A164"/>
    <mergeCell ref="B161:B163"/>
    <mergeCell ref="A165:A168"/>
    <mergeCell ref="B165:B168"/>
    <mergeCell ref="A169:A170"/>
    <mergeCell ref="B169:B170"/>
    <mergeCell ref="A171:A172"/>
    <mergeCell ref="B171:B172"/>
    <mergeCell ref="A173:A174"/>
    <mergeCell ref="B173:B174"/>
    <mergeCell ref="A199:A200"/>
    <mergeCell ref="B199:B200"/>
    <mergeCell ref="A177:A178"/>
    <mergeCell ref="B177:B178"/>
    <mergeCell ref="A195:A196"/>
    <mergeCell ref="B195:B196"/>
    <mergeCell ref="A197:A198"/>
    <mergeCell ref="B197:B198"/>
    <mergeCell ref="A175:A176"/>
    <mergeCell ref="B175:B176"/>
    <mergeCell ref="A183:A186"/>
    <mergeCell ref="B183:B185"/>
    <mergeCell ref="A187:A190"/>
    <mergeCell ref="B187:B190"/>
    <mergeCell ref="A191:A192"/>
    <mergeCell ref="B191:B192"/>
    <mergeCell ref="A261:A262"/>
    <mergeCell ref="B261:B262"/>
    <mergeCell ref="A263:A264"/>
    <mergeCell ref="B263:B264"/>
    <mergeCell ref="A271:A274"/>
    <mergeCell ref="B271:B273"/>
    <mergeCell ref="A275:A278"/>
    <mergeCell ref="B275:B278"/>
    <mergeCell ref="A279:A280"/>
    <mergeCell ref="B279:B280"/>
    <mergeCell ref="A281:A282"/>
    <mergeCell ref="B281:B282"/>
    <mergeCell ref="A287:A288"/>
    <mergeCell ref="B287:B288"/>
    <mergeCell ref="A283:A284"/>
    <mergeCell ref="B283:B284"/>
    <mergeCell ref="A285:A286"/>
    <mergeCell ref="B285:B286"/>
    <mergeCell ref="A293:A296"/>
    <mergeCell ref="B293:B295"/>
    <mergeCell ref="A297:A300"/>
    <mergeCell ref="B297:B300"/>
    <mergeCell ref="A301:A302"/>
    <mergeCell ref="B301:B302"/>
    <mergeCell ref="A303:A304"/>
    <mergeCell ref="B303:B304"/>
    <mergeCell ref="A331:A332"/>
    <mergeCell ref="B331:B332"/>
    <mergeCell ref="A309:A310"/>
    <mergeCell ref="B309:B310"/>
    <mergeCell ref="A325:A326"/>
    <mergeCell ref="B325:B326"/>
    <mergeCell ref="A327:A328"/>
    <mergeCell ref="B327:B328"/>
    <mergeCell ref="A329:A330"/>
    <mergeCell ref="B329:B330"/>
    <mergeCell ref="A323:A324"/>
    <mergeCell ref="B323:B324"/>
    <mergeCell ref="A353:A354"/>
    <mergeCell ref="B353:B354"/>
    <mergeCell ref="A337:A340"/>
    <mergeCell ref="B337:B339"/>
    <mergeCell ref="A341:A344"/>
    <mergeCell ref="B341:B344"/>
    <mergeCell ref="A345:A346"/>
    <mergeCell ref="B345:B346"/>
    <mergeCell ref="A347:A348"/>
    <mergeCell ref="B347:B348"/>
    <mergeCell ref="A349:A350"/>
    <mergeCell ref="B349:B350"/>
    <mergeCell ref="A351:A352"/>
    <mergeCell ref="B351:B352"/>
    <mergeCell ref="A397:A398"/>
    <mergeCell ref="B397:B398"/>
    <mergeCell ref="A393:A394"/>
    <mergeCell ref="B393:B394"/>
    <mergeCell ref="A395:A396"/>
    <mergeCell ref="B395:B396"/>
    <mergeCell ref="A403:A406"/>
    <mergeCell ref="B403:B405"/>
    <mergeCell ref="A407:A410"/>
    <mergeCell ref="B407:B410"/>
    <mergeCell ref="A411:A412"/>
    <mergeCell ref="B411:B412"/>
    <mergeCell ref="A413:A414"/>
    <mergeCell ref="B413:B414"/>
    <mergeCell ref="A441:A442"/>
    <mergeCell ref="B441:B442"/>
    <mergeCell ref="A419:A420"/>
    <mergeCell ref="B419:B420"/>
    <mergeCell ref="A415:A416"/>
    <mergeCell ref="B415:B416"/>
    <mergeCell ref="A417:A418"/>
    <mergeCell ref="B417:B418"/>
    <mergeCell ref="A425:A428"/>
    <mergeCell ref="B425:B427"/>
    <mergeCell ref="A429:A432"/>
    <mergeCell ref="B429:B432"/>
    <mergeCell ref="A433:A434"/>
    <mergeCell ref="B433:B434"/>
    <mergeCell ref="A435:A436"/>
    <mergeCell ref="B435:B436"/>
    <mergeCell ref="A437:A438"/>
    <mergeCell ref="B437:B438"/>
    <mergeCell ref="A439:A440"/>
    <mergeCell ref="B439:B440"/>
  </mergeCells>
  <conditionalFormatting sqref="B22:B23 B14:B18 B20">
    <cfRule type="cellIs" dxfId="426" priority="681" operator="lessThan">
      <formula>0</formula>
    </cfRule>
    <cfRule type="cellIs" dxfId="425" priority="682" operator="greaterThan">
      <formula>0</formula>
    </cfRule>
    <cfRule type="cellIs" dxfId="424" priority="683" operator="equal">
      <formula>0</formula>
    </cfRule>
  </conditionalFormatting>
  <conditionalFormatting sqref="B9:B13">
    <cfRule type="cellIs" dxfId="423" priority="678" operator="lessThan">
      <formula>0</formula>
    </cfRule>
    <cfRule type="cellIs" dxfId="422" priority="679" operator="greaterThan">
      <formula>1000</formula>
    </cfRule>
    <cfRule type="cellIs" dxfId="421" priority="680" operator="between">
      <formula>0</formula>
      <formula>1000</formula>
    </cfRule>
  </conditionalFormatting>
  <conditionalFormatting sqref="D19:Y21">
    <cfRule type="cellIs" dxfId="420" priority="677" operator="greaterThan">
      <formula>0</formula>
    </cfRule>
  </conditionalFormatting>
  <conditionalFormatting sqref="B6">
    <cfRule type="cellIs" dxfId="419" priority="215" operator="lessThan">
      <formula>0</formula>
    </cfRule>
    <cfRule type="cellIs" dxfId="418" priority="216" operator="greaterThan">
      <formula>1000</formula>
    </cfRule>
    <cfRule type="cellIs" dxfId="417" priority="217" operator="between">
      <formula>0</formula>
      <formula>1000</formula>
    </cfRule>
  </conditionalFormatting>
  <conditionalFormatting sqref="B6">
    <cfRule type="cellIs" dxfId="416" priority="214" operator="equal">
      <formula>"0 timer"</formula>
    </cfRule>
  </conditionalFormatting>
  <conditionalFormatting sqref="D10:D12">
    <cfRule type="expression" dxfId="415" priority="213">
      <formula>$D$3&gt;0</formula>
    </cfRule>
  </conditionalFormatting>
  <conditionalFormatting sqref="B45:B46 B37:B41 B43">
    <cfRule type="cellIs" dxfId="414" priority="210" operator="lessThan">
      <formula>0</formula>
    </cfRule>
    <cfRule type="cellIs" dxfId="413" priority="211" operator="greaterThan">
      <formula>0</formula>
    </cfRule>
    <cfRule type="cellIs" dxfId="412" priority="212" operator="equal">
      <formula>0</formula>
    </cfRule>
  </conditionalFormatting>
  <conditionalFormatting sqref="B32:B36">
    <cfRule type="cellIs" dxfId="411" priority="207" operator="lessThan">
      <formula>0</formula>
    </cfRule>
    <cfRule type="cellIs" dxfId="410" priority="208" operator="greaterThan">
      <formula>1000</formula>
    </cfRule>
    <cfRule type="cellIs" dxfId="409" priority="209" operator="between">
      <formula>0</formula>
      <formula>1000</formula>
    </cfRule>
  </conditionalFormatting>
  <conditionalFormatting sqref="B29">
    <cfRule type="cellIs" dxfId="408" priority="203" operator="lessThan">
      <formula>0</formula>
    </cfRule>
    <cfRule type="cellIs" dxfId="407" priority="204" operator="greaterThan">
      <formula>1000</formula>
    </cfRule>
    <cfRule type="cellIs" dxfId="406" priority="205" operator="between">
      <formula>0</formula>
      <formula>1000</formula>
    </cfRule>
  </conditionalFormatting>
  <conditionalFormatting sqref="B29">
    <cfRule type="cellIs" dxfId="405" priority="202" operator="equal">
      <formula>"0 timer"</formula>
    </cfRule>
  </conditionalFormatting>
  <conditionalFormatting sqref="B67:B68 B59:B63 B65">
    <cfRule type="cellIs" dxfId="404" priority="198" operator="lessThan">
      <formula>0</formula>
    </cfRule>
    <cfRule type="cellIs" dxfId="403" priority="199" operator="greaterThan">
      <formula>0</formula>
    </cfRule>
    <cfRule type="cellIs" dxfId="402" priority="200" operator="equal">
      <formula>0</formula>
    </cfRule>
  </conditionalFormatting>
  <conditionalFormatting sqref="B54:B58">
    <cfRule type="cellIs" dxfId="401" priority="195" operator="lessThan">
      <formula>0</formula>
    </cfRule>
    <cfRule type="cellIs" dxfId="400" priority="196" operator="greaterThan">
      <formula>1000</formula>
    </cfRule>
    <cfRule type="cellIs" dxfId="399" priority="197" operator="between">
      <formula>0</formula>
      <formula>1000</formula>
    </cfRule>
  </conditionalFormatting>
  <conditionalFormatting sqref="B51">
    <cfRule type="cellIs" dxfId="398" priority="191" operator="lessThan">
      <formula>0</formula>
    </cfRule>
    <cfRule type="cellIs" dxfId="397" priority="192" operator="greaterThan">
      <formula>1000</formula>
    </cfRule>
    <cfRule type="cellIs" dxfId="396" priority="193" operator="between">
      <formula>0</formula>
      <formula>1000</formula>
    </cfRule>
  </conditionalFormatting>
  <conditionalFormatting sqref="B51">
    <cfRule type="cellIs" dxfId="395" priority="190" operator="equal">
      <formula>"0 timer"</formula>
    </cfRule>
  </conditionalFormatting>
  <conditionalFormatting sqref="B89:B90 B81:B85 B87">
    <cfRule type="cellIs" dxfId="394" priority="187" operator="lessThan">
      <formula>0</formula>
    </cfRule>
    <cfRule type="cellIs" dxfId="393" priority="188" operator="greaterThan">
      <formula>0</formula>
    </cfRule>
    <cfRule type="cellIs" dxfId="392" priority="189" operator="equal">
      <formula>0</formula>
    </cfRule>
  </conditionalFormatting>
  <conditionalFormatting sqref="B76:B80">
    <cfRule type="cellIs" dxfId="391" priority="184" operator="lessThan">
      <formula>0</formula>
    </cfRule>
    <cfRule type="cellIs" dxfId="390" priority="185" operator="greaterThan">
      <formula>1000</formula>
    </cfRule>
    <cfRule type="cellIs" dxfId="389" priority="186" operator="between">
      <formula>0</formula>
      <formula>1000</formula>
    </cfRule>
  </conditionalFormatting>
  <conditionalFormatting sqref="B73">
    <cfRule type="cellIs" dxfId="388" priority="180" operator="lessThan">
      <formula>0</formula>
    </cfRule>
    <cfRule type="cellIs" dxfId="387" priority="181" operator="greaterThan">
      <formula>1000</formula>
    </cfRule>
    <cfRule type="cellIs" dxfId="386" priority="182" operator="between">
      <formula>0</formula>
      <formula>1000</formula>
    </cfRule>
  </conditionalFormatting>
  <conditionalFormatting sqref="B73">
    <cfRule type="cellIs" dxfId="385" priority="179" operator="equal">
      <formula>"0 timer"</formula>
    </cfRule>
  </conditionalFormatting>
  <conditionalFormatting sqref="B111:B112 B103:B107 B109">
    <cfRule type="cellIs" dxfId="384" priority="176" operator="lessThan">
      <formula>0</formula>
    </cfRule>
    <cfRule type="cellIs" dxfId="383" priority="177" operator="greaterThan">
      <formula>0</formula>
    </cfRule>
    <cfRule type="cellIs" dxfId="382" priority="178" operator="equal">
      <formula>0</formula>
    </cfRule>
  </conditionalFormatting>
  <conditionalFormatting sqref="B98:B102">
    <cfRule type="cellIs" dxfId="381" priority="173" operator="lessThan">
      <formula>0</formula>
    </cfRule>
    <cfRule type="cellIs" dxfId="380" priority="174" operator="greaterThan">
      <formula>1000</formula>
    </cfRule>
    <cfRule type="cellIs" dxfId="379" priority="175" operator="between">
      <formula>0</formula>
      <formula>1000</formula>
    </cfRule>
  </conditionalFormatting>
  <conditionalFormatting sqref="B95">
    <cfRule type="cellIs" dxfId="378" priority="169" operator="lessThan">
      <formula>0</formula>
    </cfRule>
    <cfRule type="cellIs" dxfId="377" priority="170" operator="greaterThan">
      <formula>1000</formula>
    </cfRule>
    <cfRule type="cellIs" dxfId="376" priority="171" operator="between">
      <formula>0</formula>
      <formula>1000</formula>
    </cfRule>
  </conditionalFormatting>
  <conditionalFormatting sqref="B95">
    <cfRule type="cellIs" dxfId="375" priority="168" operator="equal">
      <formula>"0 timer"</formula>
    </cfRule>
  </conditionalFormatting>
  <conditionalFormatting sqref="B133:B134 B125:B129 B131">
    <cfRule type="cellIs" dxfId="374" priority="165" operator="lessThan">
      <formula>0</formula>
    </cfRule>
    <cfRule type="cellIs" dxfId="373" priority="166" operator="greaterThan">
      <formula>0</formula>
    </cfRule>
    <cfRule type="cellIs" dxfId="372" priority="167" operator="equal">
      <formula>0</formula>
    </cfRule>
  </conditionalFormatting>
  <conditionalFormatting sqref="B120:B124">
    <cfRule type="cellIs" dxfId="371" priority="162" operator="lessThan">
      <formula>0</formula>
    </cfRule>
    <cfRule type="cellIs" dxfId="370" priority="163" operator="greaterThan">
      <formula>1000</formula>
    </cfRule>
    <cfRule type="cellIs" dxfId="369" priority="164" operator="between">
      <formula>0</formula>
      <formula>1000</formula>
    </cfRule>
  </conditionalFormatting>
  <conditionalFormatting sqref="B117">
    <cfRule type="cellIs" dxfId="368" priority="158" operator="lessThan">
      <formula>0</formula>
    </cfRule>
    <cfRule type="cellIs" dxfId="367" priority="159" operator="greaterThan">
      <formula>1000</formula>
    </cfRule>
    <cfRule type="cellIs" dxfId="366" priority="160" operator="between">
      <formula>0</formula>
      <formula>1000</formula>
    </cfRule>
  </conditionalFormatting>
  <conditionalFormatting sqref="B117">
    <cfRule type="cellIs" dxfId="365" priority="157" operator="equal">
      <formula>"0 timer"</formula>
    </cfRule>
  </conditionalFormatting>
  <conditionalFormatting sqref="B155:B156 B147:B151 B153">
    <cfRule type="cellIs" dxfId="364" priority="154" operator="lessThan">
      <formula>0</formula>
    </cfRule>
    <cfRule type="cellIs" dxfId="363" priority="155" operator="greaterThan">
      <formula>0</formula>
    </cfRule>
    <cfRule type="cellIs" dxfId="362" priority="156" operator="equal">
      <formula>0</formula>
    </cfRule>
  </conditionalFormatting>
  <conditionalFormatting sqref="B142:B146">
    <cfRule type="cellIs" dxfId="361" priority="151" operator="lessThan">
      <formula>0</formula>
    </cfRule>
    <cfRule type="cellIs" dxfId="360" priority="152" operator="greaterThan">
      <formula>1000</formula>
    </cfRule>
    <cfRule type="cellIs" dxfId="359" priority="153" operator="between">
      <formula>0</formula>
      <formula>1000</formula>
    </cfRule>
  </conditionalFormatting>
  <conditionalFormatting sqref="B139">
    <cfRule type="cellIs" dxfId="358" priority="147" operator="lessThan">
      <formula>0</formula>
    </cfRule>
    <cfRule type="cellIs" dxfId="357" priority="148" operator="greaterThan">
      <formula>1000</formula>
    </cfRule>
    <cfRule type="cellIs" dxfId="356" priority="149" operator="between">
      <formula>0</formula>
      <formula>1000</formula>
    </cfRule>
  </conditionalFormatting>
  <conditionalFormatting sqref="B139">
    <cfRule type="cellIs" dxfId="355" priority="146" operator="equal">
      <formula>"0 timer"</formula>
    </cfRule>
  </conditionalFormatting>
  <conditionalFormatting sqref="B177:B178 B169:B173 B175">
    <cfRule type="cellIs" dxfId="354" priority="143" operator="lessThan">
      <formula>0</formula>
    </cfRule>
    <cfRule type="cellIs" dxfId="353" priority="144" operator="greaterThan">
      <formula>0</formula>
    </cfRule>
    <cfRule type="cellIs" dxfId="352" priority="145" operator="equal">
      <formula>0</formula>
    </cfRule>
  </conditionalFormatting>
  <conditionalFormatting sqref="B164:B168">
    <cfRule type="cellIs" dxfId="351" priority="140" operator="lessThan">
      <formula>0</formula>
    </cfRule>
    <cfRule type="cellIs" dxfId="350" priority="141" operator="greaterThan">
      <formula>1000</formula>
    </cfRule>
    <cfRule type="cellIs" dxfId="349" priority="142" operator="between">
      <formula>0</formula>
      <formula>1000</formula>
    </cfRule>
  </conditionalFormatting>
  <conditionalFormatting sqref="B161">
    <cfRule type="cellIs" dxfId="348" priority="136" operator="lessThan">
      <formula>0</formula>
    </cfRule>
    <cfRule type="cellIs" dxfId="347" priority="137" operator="greaterThan">
      <formula>1000</formula>
    </cfRule>
    <cfRule type="cellIs" dxfId="346" priority="138" operator="between">
      <formula>0</formula>
      <formula>1000</formula>
    </cfRule>
  </conditionalFormatting>
  <conditionalFormatting sqref="B161">
    <cfRule type="cellIs" dxfId="345" priority="135" operator="equal">
      <formula>"0 timer"</formula>
    </cfRule>
  </conditionalFormatting>
  <conditionalFormatting sqref="B199:B200 B191:B195 B197">
    <cfRule type="cellIs" dxfId="344" priority="132" operator="lessThan">
      <formula>0</formula>
    </cfRule>
    <cfRule type="cellIs" dxfId="343" priority="133" operator="greaterThan">
      <formula>0</formula>
    </cfRule>
    <cfRule type="cellIs" dxfId="342" priority="134" operator="equal">
      <formula>0</formula>
    </cfRule>
  </conditionalFormatting>
  <conditionalFormatting sqref="B186:B190">
    <cfRule type="cellIs" dxfId="341" priority="129" operator="lessThan">
      <formula>0</formula>
    </cfRule>
    <cfRule type="cellIs" dxfId="340" priority="130" operator="greaterThan">
      <formula>1000</formula>
    </cfRule>
    <cfRule type="cellIs" dxfId="339" priority="131" operator="between">
      <formula>0</formula>
      <formula>1000</formula>
    </cfRule>
  </conditionalFormatting>
  <conditionalFormatting sqref="B183">
    <cfRule type="cellIs" dxfId="338" priority="125" operator="lessThan">
      <formula>0</formula>
    </cfRule>
    <cfRule type="cellIs" dxfId="337" priority="126" operator="greaterThan">
      <formula>1000</formula>
    </cfRule>
    <cfRule type="cellIs" dxfId="336" priority="127" operator="between">
      <formula>0</formula>
      <formula>1000</formula>
    </cfRule>
  </conditionalFormatting>
  <conditionalFormatting sqref="B183">
    <cfRule type="cellIs" dxfId="335" priority="124" operator="equal">
      <formula>"0 timer"</formula>
    </cfRule>
  </conditionalFormatting>
  <conditionalFormatting sqref="B221:B222 B213:B217 B219">
    <cfRule type="cellIs" dxfId="334" priority="121" operator="lessThan">
      <formula>0</formula>
    </cfRule>
    <cfRule type="cellIs" dxfId="333" priority="122" operator="greaterThan">
      <formula>0</formula>
    </cfRule>
    <cfRule type="cellIs" dxfId="332" priority="123" operator="equal">
      <formula>0</formula>
    </cfRule>
  </conditionalFormatting>
  <conditionalFormatting sqref="B208:B212">
    <cfRule type="cellIs" dxfId="331" priority="118" operator="lessThan">
      <formula>0</formula>
    </cfRule>
    <cfRule type="cellIs" dxfId="330" priority="119" operator="greaterThan">
      <formula>1000</formula>
    </cfRule>
    <cfRule type="cellIs" dxfId="329" priority="120" operator="between">
      <formula>0</formula>
      <formula>1000</formula>
    </cfRule>
  </conditionalFormatting>
  <conditionalFormatting sqref="B205">
    <cfRule type="cellIs" dxfId="328" priority="114" operator="lessThan">
      <formula>0</formula>
    </cfRule>
    <cfRule type="cellIs" dxfId="327" priority="115" operator="greaterThan">
      <formula>1000</formula>
    </cfRule>
    <cfRule type="cellIs" dxfId="326" priority="116" operator="between">
      <formula>0</formula>
      <formula>1000</formula>
    </cfRule>
  </conditionalFormatting>
  <conditionalFormatting sqref="B205">
    <cfRule type="cellIs" dxfId="325" priority="113" operator="equal">
      <formula>"0 timer"</formula>
    </cfRule>
  </conditionalFormatting>
  <conditionalFormatting sqref="B243:B244 B235:B239 B241">
    <cfRule type="cellIs" dxfId="324" priority="110" operator="lessThan">
      <formula>0</formula>
    </cfRule>
    <cfRule type="cellIs" dxfId="323" priority="111" operator="greaterThan">
      <formula>0</formula>
    </cfRule>
    <cfRule type="cellIs" dxfId="322" priority="112" operator="equal">
      <formula>0</formula>
    </cfRule>
  </conditionalFormatting>
  <conditionalFormatting sqref="B230:B234">
    <cfRule type="cellIs" dxfId="321" priority="107" operator="lessThan">
      <formula>0</formula>
    </cfRule>
    <cfRule type="cellIs" dxfId="320" priority="108" operator="greaterThan">
      <formula>1000</formula>
    </cfRule>
    <cfRule type="cellIs" dxfId="319" priority="109" operator="between">
      <formula>0</formula>
      <formula>1000</formula>
    </cfRule>
  </conditionalFormatting>
  <conditionalFormatting sqref="B227">
    <cfRule type="cellIs" dxfId="318" priority="103" operator="lessThan">
      <formula>0</formula>
    </cfRule>
    <cfRule type="cellIs" dxfId="317" priority="104" operator="greaterThan">
      <formula>1000</formula>
    </cfRule>
    <cfRule type="cellIs" dxfId="316" priority="105" operator="between">
      <formula>0</formula>
      <formula>1000</formula>
    </cfRule>
  </conditionalFormatting>
  <conditionalFormatting sqref="B227">
    <cfRule type="cellIs" dxfId="315" priority="102" operator="equal">
      <formula>"0 timer"</formula>
    </cfRule>
  </conditionalFormatting>
  <conditionalFormatting sqref="B265:B266 B257:B261 B263">
    <cfRule type="cellIs" dxfId="314" priority="99" operator="lessThan">
      <formula>0</formula>
    </cfRule>
    <cfRule type="cellIs" dxfId="313" priority="100" operator="greaterThan">
      <formula>0</formula>
    </cfRule>
    <cfRule type="cellIs" dxfId="312" priority="101" operator="equal">
      <formula>0</formula>
    </cfRule>
  </conditionalFormatting>
  <conditionalFormatting sqref="B252:B256">
    <cfRule type="cellIs" dxfId="311" priority="96" operator="lessThan">
      <formula>0</formula>
    </cfRule>
    <cfRule type="cellIs" dxfId="310" priority="97" operator="greaterThan">
      <formula>1000</formula>
    </cfRule>
    <cfRule type="cellIs" dxfId="309" priority="98" operator="between">
      <formula>0</formula>
      <formula>1000</formula>
    </cfRule>
  </conditionalFormatting>
  <conditionalFormatting sqref="B249">
    <cfRule type="cellIs" dxfId="308" priority="92" operator="lessThan">
      <formula>0</formula>
    </cfRule>
    <cfRule type="cellIs" dxfId="307" priority="93" operator="greaterThan">
      <formula>1000</formula>
    </cfRule>
    <cfRule type="cellIs" dxfId="306" priority="94" operator="between">
      <formula>0</formula>
      <formula>1000</formula>
    </cfRule>
  </conditionalFormatting>
  <conditionalFormatting sqref="B249">
    <cfRule type="cellIs" dxfId="305" priority="91" operator="equal">
      <formula>"0 timer"</formula>
    </cfRule>
  </conditionalFormatting>
  <conditionalFormatting sqref="B287:B288 B279:B283 B285">
    <cfRule type="cellIs" dxfId="304" priority="88" operator="lessThan">
      <formula>0</formula>
    </cfRule>
    <cfRule type="cellIs" dxfId="303" priority="89" operator="greaterThan">
      <formula>0</formula>
    </cfRule>
    <cfRule type="cellIs" dxfId="302" priority="90" operator="equal">
      <formula>0</formula>
    </cfRule>
  </conditionalFormatting>
  <conditionalFormatting sqref="B274:B278">
    <cfRule type="cellIs" dxfId="301" priority="85" operator="lessThan">
      <formula>0</formula>
    </cfRule>
    <cfRule type="cellIs" dxfId="300" priority="86" operator="greaterThan">
      <formula>1000</formula>
    </cfRule>
    <cfRule type="cellIs" dxfId="299" priority="87" operator="between">
      <formula>0</formula>
      <formula>1000</formula>
    </cfRule>
  </conditionalFormatting>
  <conditionalFormatting sqref="B271">
    <cfRule type="cellIs" dxfId="298" priority="81" operator="lessThan">
      <formula>0</formula>
    </cfRule>
    <cfRule type="cellIs" dxfId="297" priority="82" operator="greaterThan">
      <formula>1000</formula>
    </cfRule>
    <cfRule type="cellIs" dxfId="296" priority="83" operator="between">
      <formula>0</formula>
      <formula>1000</formula>
    </cfRule>
  </conditionalFormatting>
  <conditionalFormatting sqref="B271">
    <cfRule type="cellIs" dxfId="295" priority="80" operator="equal">
      <formula>"0 timer"</formula>
    </cfRule>
  </conditionalFormatting>
  <conditionalFormatting sqref="B309:B310 B301:B305 B307">
    <cfRule type="cellIs" dxfId="294" priority="77" operator="lessThan">
      <formula>0</formula>
    </cfRule>
    <cfRule type="cellIs" dxfId="293" priority="78" operator="greaterThan">
      <formula>0</formula>
    </cfRule>
    <cfRule type="cellIs" dxfId="292" priority="79" operator="equal">
      <formula>0</formula>
    </cfRule>
  </conditionalFormatting>
  <conditionalFormatting sqref="B296:B300">
    <cfRule type="cellIs" dxfId="291" priority="74" operator="lessThan">
      <formula>0</formula>
    </cfRule>
    <cfRule type="cellIs" dxfId="290" priority="75" operator="greaterThan">
      <formula>1000</formula>
    </cfRule>
    <cfRule type="cellIs" dxfId="289" priority="76" operator="between">
      <formula>0</formula>
      <formula>1000</formula>
    </cfRule>
  </conditionalFormatting>
  <conditionalFormatting sqref="B293">
    <cfRule type="cellIs" dxfId="288" priority="70" operator="lessThan">
      <formula>0</formula>
    </cfRule>
    <cfRule type="cellIs" dxfId="287" priority="71" operator="greaterThan">
      <formula>1000</formula>
    </cfRule>
    <cfRule type="cellIs" dxfId="286" priority="72" operator="between">
      <formula>0</formula>
      <formula>1000</formula>
    </cfRule>
  </conditionalFormatting>
  <conditionalFormatting sqref="B293">
    <cfRule type="cellIs" dxfId="285" priority="69" operator="equal">
      <formula>"0 timer"</formula>
    </cfRule>
  </conditionalFormatting>
  <conditionalFormatting sqref="B331:B332 B323:B327 B329">
    <cfRule type="cellIs" dxfId="284" priority="66" operator="lessThan">
      <formula>0</formula>
    </cfRule>
    <cfRule type="cellIs" dxfId="283" priority="67" operator="greaterThan">
      <formula>0</formula>
    </cfRule>
    <cfRule type="cellIs" dxfId="282" priority="68" operator="equal">
      <formula>0</formula>
    </cfRule>
  </conditionalFormatting>
  <conditionalFormatting sqref="B318:B322">
    <cfRule type="cellIs" dxfId="281" priority="63" operator="lessThan">
      <formula>0</formula>
    </cfRule>
    <cfRule type="cellIs" dxfId="280" priority="64" operator="greaterThan">
      <formula>1000</formula>
    </cfRule>
    <cfRule type="cellIs" dxfId="279" priority="65" operator="between">
      <formula>0</formula>
      <formula>1000</formula>
    </cfRule>
  </conditionalFormatting>
  <conditionalFormatting sqref="B315">
    <cfRule type="cellIs" dxfId="278" priority="59" operator="lessThan">
      <formula>0</formula>
    </cfRule>
    <cfRule type="cellIs" dxfId="277" priority="60" operator="greaterThan">
      <formula>1000</formula>
    </cfRule>
    <cfRule type="cellIs" dxfId="276" priority="61" operator="between">
      <formula>0</formula>
      <formula>1000</formula>
    </cfRule>
  </conditionalFormatting>
  <conditionalFormatting sqref="B315">
    <cfRule type="cellIs" dxfId="275" priority="58" operator="equal">
      <formula>"0 timer"</formula>
    </cfRule>
  </conditionalFormatting>
  <conditionalFormatting sqref="B353:B354 B345:B349 B351">
    <cfRule type="cellIs" dxfId="274" priority="55" operator="lessThan">
      <formula>0</formula>
    </cfRule>
    <cfRule type="cellIs" dxfId="273" priority="56" operator="greaterThan">
      <formula>0</formula>
    </cfRule>
    <cfRule type="cellIs" dxfId="272" priority="57" operator="equal">
      <formula>0</formula>
    </cfRule>
  </conditionalFormatting>
  <conditionalFormatting sqref="B340:B344">
    <cfRule type="cellIs" dxfId="271" priority="52" operator="lessThan">
      <formula>0</formula>
    </cfRule>
    <cfRule type="cellIs" dxfId="270" priority="53" operator="greaterThan">
      <formula>1000</formula>
    </cfRule>
    <cfRule type="cellIs" dxfId="269" priority="54" operator="between">
      <formula>0</formula>
      <formula>1000</formula>
    </cfRule>
  </conditionalFormatting>
  <conditionalFormatting sqref="B337">
    <cfRule type="cellIs" dxfId="268" priority="48" operator="lessThan">
      <formula>0</formula>
    </cfRule>
    <cfRule type="cellIs" dxfId="267" priority="49" operator="greaterThan">
      <formula>1000</formula>
    </cfRule>
    <cfRule type="cellIs" dxfId="266" priority="50" operator="between">
      <formula>0</formula>
      <formula>1000</formula>
    </cfRule>
  </conditionalFormatting>
  <conditionalFormatting sqref="B337">
    <cfRule type="cellIs" dxfId="265" priority="47" operator="equal">
      <formula>"0 timer"</formula>
    </cfRule>
  </conditionalFormatting>
  <conditionalFormatting sqref="B375:B376 B367:B371 B373">
    <cfRule type="cellIs" dxfId="264" priority="44" operator="lessThan">
      <formula>0</formula>
    </cfRule>
    <cfRule type="cellIs" dxfId="263" priority="45" operator="greaterThan">
      <formula>0</formula>
    </cfRule>
    <cfRule type="cellIs" dxfId="262" priority="46" operator="equal">
      <formula>0</formula>
    </cfRule>
  </conditionalFormatting>
  <conditionalFormatting sqref="B362:B366">
    <cfRule type="cellIs" dxfId="261" priority="41" operator="lessThan">
      <formula>0</formula>
    </cfRule>
    <cfRule type="cellIs" dxfId="260" priority="42" operator="greaterThan">
      <formula>1000</formula>
    </cfRule>
    <cfRule type="cellIs" dxfId="259" priority="43" operator="between">
      <formula>0</formula>
      <formula>1000</formula>
    </cfRule>
  </conditionalFormatting>
  <conditionalFormatting sqref="B359">
    <cfRule type="cellIs" dxfId="258" priority="37" operator="lessThan">
      <formula>0</formula>
    </cfRule>
    <cfRule type="cellIs" dxfId="257" priority="38" operator="greaterThan">
      <formula>1000</formula>
    </cfRule>
    <cfRule type="cellIs" dxfId="256" priority="39" operator="between">
      <formula>0</formula>
      <formula>1000</formula>
    </cfRule>
  </conditionalFormatting>
  <conditionalFormatting sqref="B359">
    <cfRule type="cellIs" dxfId="255" priority="36" operator="equal">
      <formula>"0 timer"</formula>
    </cfRule>
  </conditionalFormatting>
  <conditionalFormatting sqref="B397:B398 B389:B393 B395">
    <cfRule type="cellIs" dxfId="254" priority="33" operator="lessThan">
      <formula>0</formula>
    </cfRule>
    <cfRule type="cellIs" dxfId="253" priority="34" operator="greaterThan">
      <formula>0</formula>
    </cfRule>
    <cfRule type="cellIs" dxfId="252" priority="35" operator="equal">
      <formula>0</formula>
    </cfRule>
  </conditionalFormatting>
  <conditionalFormatting sqref="B384:B388">
    <cfRule type="cellIs" dxfId="251" priority="30" operator="lessThan">
      <formula>0</formula>
    </cfRule>
    <cfRule type="cellIs" dxfId="250" priority="31" operator="greaterThan">
      <formula>1000</formula>
    </cfRule>
    <cfRule type="cellIs" dxfId="249" priority="32" operator="between">
      <formula>0</formula>
      <formula>1000</formula>
    </cfRule>
  </conditionalFormatting>
  <conditionalFormatting sqref="B381">
    <cfRule type="cellIs" dxfId="248" priority="26" operator="lessThan">
      <formula>0</formula>
    </cfRule>
    <cfRule type="cellIs" dxfId="247" priority="27" operator="greaterThan">
      <formula>1000</formula>
    </cfRule>
    <cfRule type="cellIs" dxfId="246" priority="28" operator="between">
      <formula>0</formula>
      <formula>1000</formula>
    </cfRule>
  </conditionalFormatting>
  <conditionalFormatting sqref="B381">
    <cfRule type="cellIs" dxfId="245" priority="25" operator="equal">
      <formula>"0 timer"</formula>
    </cfRule>
  </conditionalFormatting>
  <conditionalFormatting sqref="B419:B420 B411:B415 B417">
    <cfRule type="cellIs" dxfId="244" priority="22" operator="lessThan">
      <formula>0</formula>
    </cfRule>
    <cfRule type="cellIs" dxfId="243" priority="23" operator="greaterThan">
      <formula>0</formula>
    </cfRule>
    <cfRule type="cellIs" dxfId="242" priority="24" operator="equal">
      <formula>0</formula>
    </cfRule>
  </conditionalFormatting>
  <conditionalFormatting sqref="B406:B410">
    <cfRule type="cellIs" dxfId="241" priority="19" operator="lessThan">
      <formula>0</formula>
    </cfRule>
    <cfRule type="cellIs" dxfId="240" priority="20" operator="greaterThan">
      <formula>1000</formula>
    </cfRule>
    <cfRule type="cellIs" dxfId="239" priority="21" operator="between">
      <formula>0</formula>
      <formula>1000</formula>
    </cfRule>
  </conditionalFormatting>
  <conditionalFormatting sqref="B403">
    <cfRule type="cellIs" dxfId="238" priority="15" operator="lessThan">
      <formula>0</formula>
    </cfRule>
    <cfRule type="cellIs" dxfId="237" priority="16" operator="greaterThan">
      <formula>1000</formula>
    </cfRule>
    <cfRule type="cellIs" dxfId="236" priority="17" operator="between">
      <formula>0</formula>
      <formula>1000</formula>
    </cfRule>
  </conditionalFormatting>
  <conditionalFormatting sqref="B403">
    <cfRule type="cellIs" dxfId="235" priority="14" operator="equal">
      <formula>"0 timer"</formula>
    </cfRule>
  </conditionalFormatting>
  <conditionalFormatting sqref="B441:B442 B433:B437 B439">
    <cfRule type="cellIs" dxfId="234" priority="11" operator="lessThan">
      <formula>0</formula>
    </cfRule>
    <cfRule type="cellIs" dxfId="233" priority="12" operator="greaterThan">
      <formula>0</formula>
    </cfRule>
    <cfRule type="cellIs" dxfId="232" priority="13" operator="equal">
      <formula>0</formula>
    </cfRule>
  </conditionalFormatting>
  <conditionalFormatting sqref="B428:B432">
    <cfRule type="cellIs" dxfId="231" priority="8" operator="lessThan">
      <formula>0</formula>
    </cfRule>
    <cfRule type="cellIs" dxfId="230" priority="9" operator="greaterThan">
      <formula>1000</formula>
    </cfRule>
    <cfRule type="cellIs" dxfId="229" priority="10" operator="between">
      <formula>0</formula>
      <formula>1000</formula>
    </cfRule>
  </conditionalFormatting>
  <conditionalFormatting sqref="B425">
    <cfRule type="cellIs" dxfId="228" priority="4" operator="lessThan">
      <formula>0</formula>
    </cfRule>
    <cfRule type="cellIs" dxfId="227" priority="5" operator="greaterThan">
      <formula>1000</formula>
    </cfRule>
    <cfRule type="cellIs" dxfId="226" priority="6" operator="between">
      <formula>0</formula>
      <formula>1000</formula>
    </cfRule>
  </conditionalFormatting>
  <conditionalFormatting sqref="B425">
    <cfRule type="cellIs" dxfId="225" priority="3" operator="equal">
      <formula>"0 timer"</formula>
    </cfRule>
  </conditionalFormatting>
  <conditionalFormatting sqref="D42:AV42 D44:AV44 D64:AV64 D66:AV66 D86:AV86 D88:AV88 D108:AV108 D110:AV110 D130:AV130 D132:AV132 D152:AV152 D154:AV154 D174:AV174 D176:AV176 D196:AV196 D198:AV198 D218:AV218 D220:AV220 D240:AV240 D242:AV242 D262:AV262 D264:AV264 D284:AV284 D286:AV286 D306:AV306 D308:AV308 D328:AV328 D330:AV330 D350:AV350 D352:AV352 D372:AV372 D374:AV374 D394:AV394 D396:AV396 D416:AV416 D418:AV418 D440:AV440 D438:AV438">
    <cfRule type="cellIs" dxfId="224" priority="1" operator="greaterThan">
      <formula>0</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21">
    <tabColor rgb="FFFFC000"/>
  </sheetPr>
  <dimension ref="A1:AX61"/>
  <sheetViews>
    <sheetView zoomScale="50" zoomScaleNormal="50" zoomScalePageLayoutView="90" workbookViewId="0">
      <selection activeCell="Q15" sqref="Q15"/>
    </sheetView>
  </sheetViews>
  <sheetFormatPr defaultColWidth="8.58203125" defaultRowHeight="14"/>
  <cols>
    <col min="1" max="1" width="10.83203125" style="52" customWidth="1"/>
    <col min="2" max="2" width="33.08203125" style="52" customWidth="1"/>
    <col min="3" max="3" width="30.58203125" style="52" customWidth="1"/>
    <col min="4" max="4" width="6.33203125" style="52" customWidth="1"/>
    <col min="5" max="27" width="6.58203125" style="52" customWidth="1"/>
    <col min="28" max="28" width="34.58203125" style="52" customWidth="1"/>
    <col min="29" max="29" width="28.58203125" style="52" customWidth="1"/>
    <col min="30" max="30" width="34.58203125" style="52" customWidth="1"/>
    <col min="31" max="31" width="28.58203125" style="52" customWidth="1"/>
    <col min="32" max="16384" width="8.58203125" style="52"/>
  </cols>
  <sheetData>
    <row r="1" spans="1:50" ht="41.5" customHeight="1">
      <c r="A1" s="560" t="s">
        <v>62</v>
      </c>
      <c r="B1" s="560"/>
      <c r="C1" s="560"/>
      <c r="D1" s="560"/>
      <c r="E1" s="560"/>
      <c r="F1" s="560"/>
      <c r="G1" s="560"/>
      <c r="H1" s="560"/>
      <c r="I1" s="560"/>
      <c r="J1" s="560"/>
      <c r="K1" s="560"/>
      <c r="L1" s="560"/>
      <c r="M1" s="560"/>
      <c r="N1" s="560"/>
      <c r="O1" s="560"/>
      <c r="P1" s="560"/>
      <c r="Q1" s="560"/>
      <c r="R1" s="560"/>
      <c r="S1" s="560"/>
      <c r="T1" s="560"/>
      <c r="U1" s="560"/>
      <c r="V1" s="560"/>
      <c r="W1" s="560"/>
      <c r="X1" s="560"/>
      <c r="Y1" s="560"/>
      <c r="Z1" s="560"/>
      <c r="AA1" s="560"/>
      <c r="AB1" s="301" t="s">
        <v>242</v>
      </c>
      <c r="AC1" s="302" t="str">
        <f>IF('1. Samlet budgetoversigt'!F6&gt;0,'1. Samlet budgetoversigt'!F6,"")</f>
        <v/>
      </c>
      <c r="AD1" s="303" t="s">
        <v>243</v>
      </c>
      <c r="AE1" s="304" t="str">
        <f>IF('1. Samlet budgetoversigt'!E15&gt;0,'1. Samlet budgetoversigt'!E15,"")</f>
        <v/>
      </c>
      <c r="AF1" s="299"/>
      <c r="AG1" s="300"/>
      <c r="AH1" s="260"/>
      <c r="AI1" s="260"/>
      <c r="AJ1" s="260"/>
      <c r="AK1" s="260"/>
      <c r="AL1" s="260"/>
      <c r="AM1" s="260"/>
      <c r="AN1" s="260"/>
      <c r="AO1" s="260"/>
      <c r="AP1" s="260"/>
      <c r="AQ1" s="260"/>
      <c r="AR1" s="260"/>
      <c r="AS1" s="260"/>
      <c r="AT1" s="260"/>
      <c r="AU1" s="260"/>
      <c r="AV1" s="260"/>
      <c r="AW1" s="260"/>
      <c r="AX1" s="260"/>
    </row>
    <row r="2" spans="1:50" ht="27" customHeight="1">
      <c r="A2" s="561" t="s">
        <v>30</v>
      </c>
      <c r="B2" s="561"/>
      <c r="C2" s="561"/>
      <c r="D2" s="561"/>
      <c r="E2" s="561"/>
      <c r="F2" s="561"/>
      <c r="G2" s="561"/>
      <c r="H2" s="561"/>
      <c r="I2" s="561"/>
      <c r="J2" s="561"/>
      <c r="K2" s="561"/>
      <c r="L2" s="561"/>
      <c r="M2" s="561"/>
      <c r="N2" s="561"/>
      <c r="O2" s="561"/>
      <c r="P2" s="561"/>
      <c r="Q2" s="561"/>
      <c r="R2" s="561"/>
      <c r="S2" s="561"/>
      <c r="T2" s="561"/>
      <c r="U2" s="561"/>
      <c r="V2" s="561"/>
      <c r="W2" s="561"/>
      <c r="X2" s="561"/>
      <c r="Y2" s="561"/>
      <c r="Z2" s="561"/>
      <c r="AA2" s="562"/>
      <c r="AB2" s="305" t="s">
        <v>33</v>
      </c>
      <c r="AC2" s="306">
        <f>SUM($AC$15,$AC$23,$AC$31,$AC$38,$AC$45,$AC$56)</f>
        <v>0</v>
      </c>
      <c r="AD2" s="307" t="s">
        <v>19</v>
      </c>
      <c r="AE2" s="304">
        <f>SUM($AE$15,$AE$23,$AE$31,$AE$38,$AE$45,$AE$56)</f>
        <v>0</v>
      </c>
      <c r="AF2" s="260"/>
      <c r="AG2" s="260"/>
      <c r="AH2" s="260"/>
      <c r="AI2" s="260"/>
      <c r="AJ2" s="260"/>
      <c r="AK2" s="260"/>
      <c r="AL2" s="260"/>
      <c r="AM2" s="260"/>
      <c r="AN2" s="260"/>
      <c r="AO2" s="260"/>
      <c r="AP2" s="260"/>
      <c r="AQ2" s="260"/>
      <c r="AR2" s="260"/>
      <c r="AS2" s="260"/>
      <c r="AT2" s="260"/>
      <c r="AU2" s="260"/>
      <c r="AV2" s="260"/>
      <c r="AW2" s="260"/>
      <c r="AX2" s="260"/>
    </row>
    <row r="3" spans="1:50" ht="15.65" customHeight="1">
      <c r="A3" s="328"/>
      <c r="B3" s="298"/>
      <c r="C3" s="329" t="s">
        <v>241</v>
      </c>
      <c r="D3" s="572" t="s">
        <v>55</v>
      </c>
      <c r="E3" s="573"/>
      <c r="F3" s="573"/>
      <c r="G3" s="574"/>
      <c r="H3" s="572" t="s">
        <v>55</v>
      </c>
      <c r="I3" s="573"/>
      <c r="J3" s="564"/>
      <c r="K3" s="565"/>
      <c r="L3" s="563" t="s">
        <v>55</v>
      </c>
      <c r="M3" s="564"/>
      <c r="N3" s="564"/>
      <c r="O3" s="565"/>
      <c r="P3" s="563" t="s">
        <v>55</v>
      </c>
      <c r="Q3" s="564"/>
      <c r="R3" s="564"/>
      <c r="S3" s="565"/>
      <c r="T3" s="563" t="s">
        <v>55</v>
      </c>
      <c r="U3" s="564"/>
      <c r="V3" s="564"/>
      <c r="W3" s="565"/>
      <c r="X3" s="563" t="s">
        <v>55</v>
      </c>
      <c r="Y3" s="564"/>
      <c r="Z3" s="564"/>
      <c r="AA3" s="565"/>
      <c r="AB3" s="566" t="s">
        <v>9</v>
      </c>
      <c r="AC3" s="567"/>
      <c r="AD3" s="568" t="s">
        <v>20</v>
      </c>
      <c r="AE3" s="569"/>
      <c r="AF3" s="260"/>
      <c r="AG3" s="260"/>
      <c r="AH3" s="260"/>
      <c r="AI3" s="260"/>
      <c r="AJ3" s="260"/>
      <c r="AK3" s="260"/>
      <c r="AL3" s="260"/>
      <c r="AM3" s="260"/>
      <c r="AN3" s="260"/>
      <c r="AO3" s="260"/>
      <c r="AP3" s="260"/>
      <c r="AQ3" s="260"/>
      <c r="AR3" s="260"/>
      <c r="AS3" s="260"/>
      <c r="AT3" s="260"/>
      <c r="AU3" s="260"/>
      <c r="AV3" s="260"/>
      <c r="AW3" s="260"/>
      <c r="AX3" s="260"/>
    </row>
    <row r="4" spans="1:50" ht="29.25" customHeight="1">
      <c r="A4" s="297" t="s">
        <v>240</v>
      </c>
      <c r="B4" s="297" t="s">
        <v>239</v>
      </c>
      <c r="C4" s="296" t="s">
        <v>28</v>
      </c>
      <c r="D4" s="55" t="s">
        <v>7</v>
      </c>
      <c r="E4" s="56" t="s">
        <v>5</v>
      </c>
      <c r="F4" s="56" t="s">
        <v>6</v>
      </c>
      <c r="G4" s="56" t="s">
        <v>4</v>
      </c>
      <c r="H4" s="57" t="s">
        <v>7</v>
      </c>
      <c r="I4" s="58" t="s">
        <v>5</v>
      </c>
      <c r="J4" s="58" t="s">
        <v>8</v>
      </c>
      <c r="K4" s="59" t="s">
        <v>4</v>
      </c>
      <c r="L4" s="57" t="s">
        <v>7</v>
      </c>
      <c r="M4" s="58" t="s">
        <v>5</v>
      </c>
      <c r="N4" s="58" t="s">
        <v>6</v>
      </c>
      <c r="O4" s="59" t="s">
        <v>4</v>
      </c>
      <c r="P4" s="57" t="s">
        <v>7</v>
      </c>
      <c r="Q4" s="58" t="s">
        <v>5</v>
      </c>
      <c r="R4" s="58" t="s">
        <v>6</v>
      </c>
      <c r="S4" s="59" t="s">
        <v>4</v>
      </c>
      <c r="T4" s="57" t="s">
        <v>7</v>
      </c>
      <c r="U4" s="58" t="s">
        <v>5</v>
      </c>
      <c r="V4" s="58" t="s">
        <v>6</v>
      </c>
      <c r="W4" s="59" t="s">
        <v>4</v>
      </c>
      <c r="X4" s="56" t="s">
        <v>7</v>
      </c>
      <c r="Y4" s="56" t="s">
        <v>5</v>
      </c>
      <c r="Z4" s="56" t="s">
        <v>6</v>
      </c>
      <c r="AA4" s="56" t="s">
        <v>4</v>
      </c>
      <c r="AB4" s="296" t="s">
        <v>28</v>
      </c>
      <c r="AC4" s="296" t="s">
        <v>9</v>
      </c>
      <c r="AD4" s="296" t="s">
        <v>162</v>
      </c>
      <c r="AE4" s="296" t="s">
        <v>284</v>
      </c>
      <c r="AF4" s="260"/>
      <c r="AG4" s="260"/>
      <c r="AH4" s="260"/>
      <c r="AI4" s="260"/>
      <c r="AJ4" s="260"/>
      <c r="AK4" s="260"/>
      <c r="AL4" s="260"/>
      <c r="AM4" s="260"/>
      <c r="AN4" s="260"/>
      <c r="AO4" s="260"/>
      <c r="AP4" s="260"/>
      <c r="AQ4" s="260"/>
      <c r="AR4" s="260"/>
      <c r="AS4" s="260"/>
      <c r="AT4" s="260"/>
      <c r="AU4" s="260"/>
      <c r="AV4" s="260"/>
      <c r="AW4" s="260"/>
      <c r="AX4" s="260"/>
    </row>
    <row r="5" spans="1:50" ht="15" customHeight="1">
      <c r="A5" s="265" t="s">
        <v>218</v>
      </c>
      <c r="B5" s="262" t="s">
        <v>229</v>
      </c>
      <c r="C5" s="72"/>
      <c r="D5" s="61"/>
      <c r="E5" s="62"/>
      <c r="F5" s="62"/>
      <c r="G5" s="62"/>
      <c r="H5" s="62"/>
      <c r="I5" s="62"/>
      <c r="J5" s="62"/>
      <c r="K5" s="62"/>
      <c r="L5" s="62"/>
      <c r="M5" s="62"/>
      <c r="N5" s="62"/>
      <c r="O5" s="62"/>
      <c r="P5" s="62"/>
      <c r="Q5" s="62"/>
      <c r="R5" s="62"/>
      <c r="S5" s="62"/>
      <c r="T5" s="62"/>
      <c r="U5" s="62"/>
      <c r="V5" s="62"/>
      <c r="W5" s="62"/>
      <c r="X5" s="62"/>
      <c r="Y5" s="62"/>
      <c r="Z5" s="62"/>
      <c r="AA5" s="62"/>
      <c r="AB5" s="63"/>
      <c r="AC5" s="64"/>
      <c r="AD5" s="65"/>
      <c r="AE5" s="319"/>
      <c r="AF5" s="260"/>
      <c r="AG5" s="260"/>
      <c r="AH5" s="260"/>
      <c r="AI5" s="260"/>
      <c r="AJ5" s="260"/>
      <c r="AK5" s="260"/>
      <c r="AL5" s="260"/>
      <c r="AM5" s="260"/>
      <c r="AN5" s="260"/>
      <c r="AO5" s="260"/>
      <c r="AP5" s="260"/>
      <c r="AQ5" s="260"/>
      <c r="AR5" s="260"/>
      <c r="AS5" s="260"/>
      <c r="AT5" s="260"/>
      <c r="AU5" s="260"/>
      <c r="AV5" s="260"/>
      <c r="AW5" s="260"/>
      <c r="AX5" s="260"/>
    </row>
    <row r="6" spans="1:50" ht="15" customHeight="1">
      <c r="A6" s="266" t="s">
        <v>223</v>
      </c>
      <c r="B6" s="261"/>
      <c r="C6" s="264"/>
      <c r="D6" s="67"/>
      <c r="E6" s="54"/>
      <c r="F6" s="54"/>
      <c r="G6" s="54"/>
      <c r="H6" s="54"/>
      <c r="I6" s="54"/>
      <c r="J6" s="54"/>
      <c r="K6" s="54"/>
      <c r="L6" s="54"/>
      <c r="M6" s="54"/>
      <c r="N6" s="54"/>
      <c r="O6" s="54"/>
      <c r="P6" s="54"/>
      <c r="Q6" s="54"/>
      <c r="R6" s="54"/>
      <c r="S6" s="54"/>
      <c r="T6" s="54"/>
      <c r="U6" s="54"/>
      <c r="V6" s="54"/>
      <c r="W6" s="54"/>
      <c r="X6" s="54"/>
      <c r="Y6" s="54"/>
      <c r="Z6" s="54"/>
      <c r="AA6" s="54"/>
      <c r="AB6" s="68"/>
      <c r="AC6" s="69"/>
      <c r="AD6" s="54"/>
      <c r="AE6" s="320"/>
      <c r="AF6" s="260"/>
      <c r="AG6" s="260"/>
      <c r="AH6" s="260"/>
      <c r="AI6" s="260"/>
      <c r="AJ6" s="260"/>
      <c r="AK6" s="260"/>
      <c r="AL6" s="260"/>
      <c r="AM6" s="260"/>
      <c r="AN6" s="260"/>
      <c r="AO6" s="260"/>
      <c r="AP6" s="260"/>
      <c r="AQ6" s="260"/>
      <c r="AR6" s="260"/>
      <c r="AS6" s="260"/>
      <c r="AT6" s="260"/>
      <c r="AU6" s="260"/>
      <c r="AV6" s="260"/>
      <c r="AW6" s="260"/>
      <c r="AX6" s="260"/>
    </row>
    <row r="7" spans="1:50" ht="15" customHeight="1">
      <c r="A7" s="266" t="s">
        <v>224</v>
      </c>
      <c r="B7" s="261"/>
      <c r="C7" s="66"/>
      <c r="D7" s="54"/>
      <c r="E7" s="54"/>
      <c r="F7" s="54"/>
      <c r="G7" s="54"/>
      <c r="H7" s="54"/>
      <c r="I7" s="54"/>
      <c r="J7" s="54"/>
      <c r="K7" s="54"/>
      <c r="L7" s="54"/>
      <c r="M7" s="54"/>
      <c r="N7" s="54"/>
      <c r="O7" s="54"/>
      <c r="P7" s="54"/>
      <c r="Q7" s="54"/>
      <c r="R7" s="54"/>
      <c r="S7" s="54"/>
      <c r="T7" s="54"/>
      <c r="U7" s="54"/>
      <c r="V7" s="54"/>
      <c r="W7" s="54"/>
      <c r="X7" s="54"/>
      <c r="Y7" s="54"/>
      <c r="Z7" s="54"/>
      <c r="AA7" s="54"/>
      <c r="AB7" s="68"/>
      <c r="AC7" s="69"/>
      <c r="AD7" s="54"/>
      <c r="AE7" s="320"/>
      <c r="AF7" s="260"/>
      <c r="AG7" s="260"/>
      <c r="AH7" s="260"/>
      <c r="AI7" s="260"/>
      <c r="AJ7" s="260"/>
      <c r="AK7" s="260"/>
      <c r="AL7" s="260"/>
      <c r="AM7" s="260"/>
      <c r="AN7" s="260"/>
      <c r="AO7" s="260"/>
      <c r="AP7" s="260"/>
      <c r="AQ7" s="260"/>
      <c r="AR7" s="260"/>
      <c r="AS7" s="260"/>
      <c r="AT7" s="260"/>
      <c r="AU7" s="260"/>
      <c r="AV7" s="260"/>
      <c r="AW7" s="260"/>
      <c r="AX7" s="260"/>
    </row>
    <row r="8" spans="1:50" ht="15" customHeight="1">
      <c r="A8" s="266" t="s">
        <v>225</v>
      </c>
      <c r="B8" s="261"/>
      <c r="C8" s="66"/>
      <c r="D8" s="54"/>
      <c r="E8" s="54"/>
      <c r="F8" s="54"/>
      <c r="G8" s="54"/>
      <c r="H8" s="54"/>
      <c r="I8" s="54"/>
      <c r="J8" s="54"/>
      <c r="K8" s="54"/>
      <c r="L8" s="54"/>
      <c r="M8" s="54"/>
      <c r="N8" s="54"/>
      <c r="O8" s="54"/>
      <c r="P8" s="54"/>
      <c r="Q8" s="54"/>
      <c r="R8" s="54"/>
      <c r="S8" s="54"/>
      <c r="T8" s="54"/>
      <c r="U8" s="54"/>
      <c r="V8" s="54"/>
      <c r="W8" s="54"/>
      <c r="X8" s="54"/>
      <c r="Y8" s="54"/>
      <c r="Z8" s="54"/>
      <c r="AA8" s="54"/>
      <c r="AB8" s="70"/>
      <c r="AC8" s="70"/>
      <c r="AD8" s="70"/>
      <c r="AE8" s="320"/>
      <c r="AF8" s="260"/>
      <c r="AG8" s="260"/>
      <c r="AH8" s="260"/>
      <c r="AI8" s="260"/>
      <c r="AJ8" s="260"/>
      <c r="AK8" s="260"/>
      <c r="AL8" s="260"/>
      <c r="AM8" s="260"/>
      <c r="AN8" s="260"/>
      <c r="AO8" s="260"/>
      <c r="AP8" s="260"/>
      <c r="AQ8" s="260"/>
      <c r="AR8" s="260"/>
      <c r="AS8" s="260"/>
      <c r="AT8" s="260"/>
      <c r="AU8" s="260"/>
      <c r="AV8" s="260"/>
      <c r="AW8" s="260"/>
      <c r="AX8" s="260"/>
    </row>
    <row r="9" spans="1:50" ht="15" customHeight="1">
      <c r="A9" s="266" t="s">
        <v>29</v>
      </c>
      <c r="B9" s="261"/>
      <c r="C9" s="66"/>
      <c r="D9" s="54"/>
      <c r="E9" s="54"/>
      <c r="F9" s="54"/>
      <c r="G9" s="54"/>
      <c r="H9" s="54"/>
      <c r="I9" s="54"/>
      <c r="J9" s="54"/>
      <c r="K9" s="54"/>
      <c r="L9" s="54"/>
      <c r="M9" s="54"/>
      <c r="N9" s="54"/>
      <c r="O9" s="54"/>
      <c r="P9" s="54"/>
      <c r="Q9" s="54"/>
      <c r="R9" s="54"/>
      <c r="S9" s="54"/>
      <c r="T9" s="54"/>
      <c r="U9" s="54"/>
      <c r="V9" s="54"/>
      <c r="W9" s="54"/>
      <c r="X9" s="54"/>
      <c r="Y9" s="54"/>
      <c r="Z9" s="54"/>
      <c r="AA9" s="54"/>
      <c r="AB9" s="70"/>
      <c r="AC9" s="70"/>
      <c r="AD9" s="70"/>
      <c r="AE9" s="320"/>
      <c r="AF9" s="260"/>
      <c r="AG9" s="260"/>
      <c r="AH9" s="260"/>
      <c r="AI9" s="260"/>
      <c r="AJ9" s="260"/>
      <c r="AK9" s="260"/>
      <c r="AL9" s="260"/>
      <c r="AM9" s="260"/>
      <c r="AN9" s="260"/>
      <c r="AO9" s="260"/>
      <c r="AP9" s="260"/>
      <c r="AQ9" s="260"/>
      <c r="AR9" s="260"/>
      <c r="AS9" s="260"/>
      <c r="AT9" s="260"/>
      <c r="AU9" s="260"/>
      <c r="AV9" s="260"/>
      <c r="AW9" s="260"/>
      <c r="AX9" s="260"/>
    </row>
    <row r="10" spans="1:50" ht="15" customHeight="1">
      <c r="A10" s="266"/>
      <c r="B10" s="261"/>
      <c r="C10" s="66"/>
      <c r="D10" s="54"/>
      <c r="E10" s="54"/>
      <c r="F10" s="54"/>
      <c r="G10" s="54"/>
      <c r="H10" s="54"/>
      <c r="I10" s="54"/>
      <c r="J10" s="54"/>
      <c r="K10" s="54"/>
      <c r="L10" s="54"/>
      <c r="M10" s="54"/>
      <c r="N10" s="54"/>
      <c r="O10" s="54"/>
      <c r="P10" s="54"/>
      <c r="Q10" s="54"/>
      <c r="R10" s="54"/>
      <c r="S10" s="54"/>
      <c r="T10" s="54"/>
      <c r="U10" s="54"/>
      <c r="V10" s="54"/>
      <c r="W10" s="54"/>
      <c r="X10" s="54"/>
      <c r="Y10" s="54"/>
      <c r="Z10" s="54"/>
      <c r="AA10" s="54"/>
      <c r="AB10" s="70"/>
      <c r="AC10" s="70"/>
      <c r="AD10" s="70"/>
      <c r="AE10" s="320"/>
      <c r="AF10" s="260"/>
      <c r="AG10" s="260"/>
      <c r="AH10" s="260"/>
      <c r="AI10" s="260"/>
      <c r="AJ10" s="260"/>
      <c r="AK10" s="260"/>
      <c r="AL10" s="260"/>
      <c r="AM10" s="260"/>
      <c r="AN10" s="260"/>
      <c r="AO10" s="260"/>
      <c r="AP10" s="260"/>
      <c r="AQ10" s="260"/>
      <c r="AR10" s="260"/>
      <c r="AS10" s="260"/>
      <c r="AT10" s="260"/>
      <c r="AU10" s="260"/>
      <c r="AV10" s="260"/>
      <c r="AW10" s="260"/>
      <c r="AX10" s="260"/>
    </row>
    <row r="11" spans="1:50" ht="15" customHeight="1">
      <c r="A11" s="266"/>
      <c r="B11" s="261"/>
      <c r="C11" s="66"/>
      <c r="D11" s="54"/>
      <c r="E11" s="54"/>
      <c r="F11" s="54"/>
      <c r="G11" s="54"/>
      <c r="H11" s="54"/>
      <c r="I11" s="54"/>
      <c r="J11" s="54"/>
      <c r="K11" s="54"/>
      <c r="L11" s="54"/>
      <c r="M11" s="54"/>
      <c r="N11" s="54"/>
      <c r="O11" s="54"/>
      <c r="P11" s="54"/>
      <c r="Q11" s="54"/>
      <c r="R11" s="54"/>
      <c r="S11" s="54"/>
      <c r="T11" s="54"/>
      <c r="U11" s="54"/>
      <c r="V11" s="54"/>
      <c r="W11" s="54"/>
      <c r="X11" s="54"/>
      <c r="Y11" s="54"/>
      <c r="Z11" s="54"/>
      <c r="AA11" s="54"/>
      <c r="AB11" s="70"/>
      <c r="AC11" s="70"/>
      <c r="AD11" s="70"/>
      <c r="AE11" s="320"/>
      <c r="AF11" s="260"/>
      <c r="AG11" s="260"/>
      <c r="AH11" s="260"/>
      <c r="AI11" s="260"/>
      <c r="AJ11" s="260"/>
      <c r="AK11" s="260"/>
      <c r="AL11" s="260"/>
      <c r="AM11" s="260"/>
      <c r="AN11" s="260"/>
      <c r="AO11" s="260"/>
      <c r="AP11" s="260"/>
      <c r="AQ11" s="260"/>
      <c r="AR11" s="260"/>
      <c r="AS11" s="260"/>
      <c r="AT11" s="260"/>
      <c r="AU11" s="260"/>
      <c r="AV11" s="260"/>
      <c r="AW11" s="260"/>
      <c r="AX11" s="260"/>
    </row>
    <row r="12" spans="1:50" ht="15" customHeight="1">
      <c r="A12" s="570" t="s">
        <v>80</v>
      </c>
      <c r="B12" s="571"/>
      <c r="C12" s="66"/>
      <c r="D12" s="54"/>
      <c r="E12" s="54"/>
      <c r="F12" s="54"/>
      <c r="G12" s="54"/>
      <c r="H12" s="54"/>
      <c r="I12" s="54"/>
      <c r="J12" s="54"/>
      <c r="K12" s="54"/>
      <c r="L12" s="54"/>
      <c r="M12" s="54"/>
      <c r="N12" s="54"/>
      <c r="O12" s="54"/>
      <c r="P12" s="54"/>
      <c r="Q12" s="54"/>
      <c r="R12" s="54"/>
      <c r="S12" s="54"/>
      <c r="T12" s="54"/>
      <c r="U12" s="54"/>
      <c r="V12" s="54"/>
      <c r="W12" s="54"/>
      <c r="X12" s="54"/>
      <c r="Y12" s="54"/>
      <c r="Z12" s="54"/>
      <c r="AA12" s="54"/>
      <c r="AB12" s="70"/>
      <c r="AC12" s="70"/>
      <c r="AD12" s="70"/>
      <c r="AE12" s="320"/>
      <c r="AF12" s="260"/>
      <c r="AG12" s="260"/>
      <c r="AH12" s="260"/>
      <c r="AI12" s="260"/>
      <c r="AJ12" s="260"/>
      <c r="AK12" s="260"/>
      <c r="AL12" s="260"/>
      <c r="AM12" s="260"/>
      <c r="AN12" s="260"/>
      <c r="AO12" s="260"/>
      <c r="AP12" s="260"/>
      <c r="AQ12" s="260"/>
      <c r="AR12" s="260"/>
      <c r="AS12" s="260"/>
      <c r="AT12" s="260"/>
      <c r="AU12" s="260"/>
      <c r="AV12" s="260"/>
      <c r="AW12" s="260"/>
      <c r="AX12" s="260"/>
    </row>
    <row r="13" spans="1:50" ht="15" customHeight="1">
      <c r="A13" s="266" t="s">
        <v>84</v>
      </c>
      <c r="B13" s="261"/>
      <c r="C13" s="66"/>
      <c r="D13" s="54"/>
      <c r="E13" s="54"/>
      <c r="F13" s="54"/>
      <c r="G13" s="54"/>
      <c r="H13" s="54"/>
      <c r="I13" s="54"/>
      <c r="J13" s="54"/>
      <c r="K13" s="54"/>
      <c r="L13" s="54"/>
      <c r="M13" s="54"/>
      <c r="N13" s="54"/>
      <c r="O13" s="54"/>
      <c r="P13" s="54"/>
      <c r="Q13" s="54"/>
      <c r="R13" s="54"/>
      <c r="S13" s="54"/>
      <c r="T13" s="54"/>
      <c r="U13" s="54"/>
      <c r="V13" s="54"/>
      <c r="W13" s="54"/>
      <c r="X13" s="54"/>
      <c r="Y13" s="54"/>
      <c r="Z13" s="54"/>
      <c r="AA13" s="54"/>
      <c r="AB13" s="70"/>
      <c r="AC13" s="70"/>
      <c r="AD13" s="70"/>
      <c r="AE13" s="320"/>
      <c r="AF13" s="260"/>
      <c r="AG13" s="260"/>
      <c r="AH13" s="260"/>
      <c r="AI13" s="260"/>
      <c r="AJ13" s="260"/>
      <c r="AK13" s="260"/>
      <c r="AL13" s="260"/>
      <c r="AM13" s="260"/>
      <c r="AN13" s="260"/>
      <c r="AO13" s="260"/>
      <c r="AP13" s="260"/>
      <c r="AQ13" s="260"/>
      <c r="AR13" s="260"/>
      <c r="AS13" s="260"/>
      <c r="AT13" s="260"/>
      <c r="AU13" s="260"/>
      <c r="AV13" s="260"/>
      <c r="AW13" s="260"/>
      <c r="AX13" s="260"/>
    </row>
    <row r="14" spans="1:50" ht="15" customHeight="1">
      <c r="A14" s="266" t="s">
        <v>31</v>
      </c>
      <c r="B14" s="261"/>
      <c r="C14" s="66"/>
      <c r="D14" s="54"/>
      <c r="E14" s="54"/>
      <c r="F14" s="54"/>
      <c r="G14" s="54"/>
      <c r="H14" s="54"/>
      <c r="I14" s="54"/>
      <c r="J14" s="54"/>
      <c r="K14" s="54"/>
      <c r="L14" s="54"/>
      <c r="M14" s="54"/>
      <c r="N14" s="54"/>
      <c r="O14" s="54"/>
      <c r="P14" s="54"/>
      <c r="Q14" s="54"/>
      <c r="R14" s="54"/>
      <c r="S14" s="54"/>
      <c r="T14" s="54"/>
      <c r="U14" s="54"/>
      <c r="V14" s="54"/>
      <c r="W14" s="54"/>
      <c r="X14" s="54"/>
      <c r="Y14" s="54"/>
      <c r="Z14" s="54"/>
      <c r="AA14" s="54"/>
      <c r="AB14" s="70"/>
      <c r="AC14" s="70"/>
      <c r="AD14" s="70"/>
      <c r="AE14" s="320"/>
      <c r="AF14" s="260"/>
      <c r="AG14" s="260"/>
      <c r="AH14" s="260"/>
      <c r="AI14" s="260"/>
      <c r="AJ14" s="260"/>
      <c r="AK14" s="260"/>
      <c r="AL14" s="260"/>
      <c r="AM14" s="260"/>
      <c r="AN14" s="260"/>
      <c r="AO14" s="260"/>
      <c r="AP14" s="260"/>
      <c r="AQ14" s="260"/>
      <c r="AR14" s="260"/>
      <c r="AS14" s="260"/>
      <c r="AT14" s="260"/>
      <c r="AU14" s="260"/>
      <c r="AV14" s="260"/>
      <c r="AW14" s="260"/>
      <c r="AX14" s="260"/>
    </row>
    <row r="15" spans="1:50" ht="15" customHeight="1">
      <c r="A15" s="267"/>
      <c r="B15" s="268"/>
      <c r="C15" s="66"/>
      <c r="D15" s="54"/>
      <c r="E15" s="54"/>
      <c r="F15" s="54"/>
      <c r="G15" s="54"/>
      <c r="H15" s="54"/>
      <c r="I15" s="54"/>
      <c r="J15" s="54"/>
      <c r="K15" s="54"/>
      <c r="L15" s="54"/>
      <c r="M15" s="54"/>
      <c r="N15" s="54"/>
      <c r="O15" s="54"/>
      <c r="P15" s="54"/>
      <c r="Q15" s="54"/>
      <c r="R15" s="54"/>
      <c r="S15" s="54"/>
      <c r="T15" s="54"/>
      <c r="U15" s="54"/>
      <c r="V15" s="54"/>
      <c r="W15" s="54"/>
      <c r="X15" s="54"/>
      <c r="Y15" s="54"/>
      <c r="Z15" s="54"/>
      <c r="AA15" s="54"/>
      <c r="AB15" s="70" t="s">
        <v>91</v>
      </c>
      <c r="AC15" s="76">
        <f>SUM($AC$5:$AC$13)</f>
        <v>0</v>
      </c>
      <c r="AD15" s="71" t="s">
        <v>90</v>
      </c>
      <c r="AE15" s="321">
        <f>SUM($AE$5:$AE$13)</f>
        <v>0</v>
      </c>
      <c r="AF15" s="260"/>
      <c r="AG15" s="260"/>
      <c r="AH15" s="260"/>
      <c r="AI15" s="260"/>
      <c r="AJ15" s="260"/>
      <c r="AK15" s="260"/>
      <c r="AL15" s="260"/>
      <c r="AM15" s="260"/>
      <c r="AN15" s="260"/>
      <c r="AO15" s="260"/>
      <c r="AP15" s="260"/>
      <c r="AQ15" s="260"/>
      <c r="AR15" s="260"/>
      <c r="AS15" s="260"/>
      <c r="AT15" s="260"/>
      <c r="AU15" s="260"/>
      <c r="AV15" s="260"/>
      <c r="AW15" s="260"/>
      <c r="AX15" s="260"/>
    </row>
    <row r="16" spans="1:50" ht="15" customHeight="1">
      <c r="A16" s="269" t="s">
        <v>210</v>
      </c>
      <c r="B16" s="263"/>
      <c r="C16" s="259"/>
      <c r="D16" s="62"/>
      <c r="E16" s="62"/>
      <c r="F16" s="62"/>
      <c r="G16" s="62"/>
      <c r="H16" s="62"/>
      <c r="I16" s="62"/>
      <c r="J16" s="62"/>
      <c r="K16" s="62"/>
      <c r="L16" s="62"/>
      <c r="M16" s="62"/>
      <c r="N16" s="62"/>
      <c r="O16" s="62"/>
      <c r="P16" s="62"/>
      <c r="Q16" s="62"/>
      <c r="R16" s="62"/>
      <c r="S16" s="62"/>
      <c r="T16" s="62"/>
      <c r="U16" s="62"/>
      <c r="V16" s="62"/>
      <c r="W16" s="62"/>
      <c r="X16" s="62"/>
      <c r="Y16" s="62"/>
      <c r="Z16" s="62"/>
      <c r="AA16" s="62"/>
      <c r="AB16" s="75"/>
      <c r="AC16" s="270"/>
      <c r="AD16" s="75"/>
      <c r="AE16" s="323"/>
      <c r="AF16" s="260"/>
      <c r="AG16" s="260"/>
      <c r="AH16" s="260"/>
      <c r="AI16" s="260"/>
      <c r="AJ16" s="260"/>
      <c r="AK16" s="260"/>
      <c r="AL16" s="260"/>
      <c r="AM16" s="260"/>
      <c r="AN16" s="260"/>
      <c r="AO16" s="260"/>
      <c r="AP16" s="260"/>
      <c r="AQ16" s="260"/>
      <c r="AR16" s="260"/>
      <c r="AS16" s="260"/>
      <c r="AT16" s="260"/>
      <c r="AU16" s="260"/>
      <c r="AV16" s="260"/>
      <c r="AW16" s="260"/>
      <c r="AX16" s="260"/>
    </row>
    <row r="17" spans="1:50" ht="15" customHeight="1">
      <c r="A17" s="266" t="s">
        <v>226</v>
      </c>
      <c r="B17" s="261"/>
      <c r="C17" s="258"/>
      <c r="D17" s="54"/>
      <c r="E17" s="54"/>
      <c r="F17" s="54"/>
      <c r="G17" s="54"/>
      <c r="H17" s="54"/>
      <c r="I17" s="54"/>
      <c r="J17" s="54"/>
      <c r="K17" s="54"/>
      <c r="L17" s="54"/>
      <c r="M17" s="54"/>
      <c r="N17" s="54"/>
      <c r="O17" s="54"/>
      <c r="P17" s="54"/>
      <c r="Q17" s="54"/>
      <c r="R17" s="54"/>
      <c r="S17" s="54"/>
      <c r="T17" s="54"/>
      <c r="U17" s="54"/>
      <c r="V17" s="54"/>
      <c r="W17" s="54"/>
      <c r="X17" s="54"/>
      <c r="Y17" s="54"/>
      <c r="Z17" s="54"/>
      <c r="AA17" s="54"/>
      <c r="AB17" s="70"/>
      <c r="AC17" s="266"/>
      <c r="AD17" s="70"/>
      <c r="AE17" s="324"/>
      <c r="AF17" s="260"/>
      <c r="AG17" s="260"/>
      <c r="AH17" s="260"/>
      <c r="AI17" s="260"/>
      <c r="AJ17" s="260"/>
      <c r="AK17" s="260"/>
      <c r="AL17" s="260"/>
      <c r="AM17" s="260"/>
      <c r="AN17" s="260"/>
      <c r="AO17" s="260"/>
      <c r="AP17" s="260"/>
      <c r="AQ17" s="260"/>
      <c r="AR17" s="260"/>
      <c r="AS17" s="260"/>
      <c r="AT17" s="260"/>
      <c r="AU17" s="260"/>
      <c r="AV17" s="260"/>
      <c r="AW17" s="260"/>
      <c r="AX17" s="260"/>
    </row>
    <row r="18" spans="1:50" ht="15" customHeight="1">
      <c r="A18" s="266" t="s">
        <v>227</v>
      </c>
      <c r="B18" s="261"/>
      <c r="C18" s="258"/>
      <c r="D18" s="54"/>
      <c r="E18" s="54"/>
      <c r="F18" s="54"/>
      <c r="G18" s="54"/>
      <c r="H18" s="54"/>
      <c r="I18" s="54"/>
      <c r="J18" s="54"/>
      <c r="K18" s="54"/>
      <c r="L18" s="54"/>
      <c r="M18" s="54"/>
      <c r="N18" s="54"/>
      <c r="O18" s="54"/>
      <c r="P18" s="54"/>
      <c r="Q18" s="54"/>
      <c r="R18" s="54"/>
      <c r="S18" s="54"/>
      <c r="T18" s="54"/>
      <c r="U18" s="54"/>
      <c r="V18" s="54"/>
      <c r="W18" s="54"/>
      <c r="X18" s="54"/>
      <c r="Y18" s="54"/>
      <c r="Z18" s="54"/>
      <c r="AA18" s="54"/>
      <c r="AB18" s="70"/>
      <c r="AC18" s="266"/>
      <c r="AD18" s="70"/>
      <c r="AE18" s="324"/>
      <c r="AF18" s="260"/>
      <c r="AG18" s="260"/>
      <c r="AH18" s="260"/>
      <c r="AI18" s="260"/>
      <c r="AJ18" s="260"/>
      <c r="AK18" s="260"/>
      <c r="AL18" s="260"/>
      <c r="AM18" s="260"/>
      <c r="AN18" s="260"/>
      <c r="AO18" s="260"/>
      <c r="AP18" s="260"/>
      <c r="AQ18" s="260"/>
      <c r="AR18" s="260"/>
      <c r="AS18" s="260"/>
      <c r="AT18" s="260"/>
      <c r="AU18" s="260"/>
      <c r="AV18" s="260"/>
      <c r="AW18" s="260"/>
      <c r="AX18" s="260"/>
    </row>
    <row r="19" spans="1:50" ht="15" customHeight="1">
      <c r="A19" s="266" t="s">
        <v>228</v>
      </c>
      <c r="B19" s="261"/>
      <c r="C19" s="258"/>
      <c r="D19" s="54"/>
      <c r="E19" s="54"/>
      <c r="F19" s="54"/>
      <c r="G19" s="54"/>
      <c r="H19" s="54"/>
      <c r="I19" s="54"/>
      <c r="J19" s="54"/>
      <c r="K19" s="54"/>
      <c r="L19" s="54"/>
      <c r="M19" s="54"/>
      <c r="N19" s="54"/>
      <c r="O19" s="54"/>
      <c r="P19" s="54"/>
      <c r="Q19" s="54"/>
      <c r="R19" s="54"/>
      <c r="S19" s="54"/>
      <c r="T19" s="54"/>
      <c r="U19" s="54"/>
      <c r="V19" s="54"/>
      <c r="W19" s="54"/>
      <c r="X19" s="54"/>
      <c r="Y19" s="54"/>
      <c r="Z19" s="54"/>
      <c r="AA19" s="54"/>
      <c r="AB19" s="70"/>
      <c r="AC19" s="266"/>
      <c r="AD19" s="70"/>
      <c r="AE19" s="324"/>
      <c r="AF19" s="260"/>
      <c r="AG19" s="260"/>
      <c r="AH19" s="260"/>
      <c r="AI19" s="260"/>
      <c r="AJ19" s="260"/>
      <c r="AK19" s="260"/>
      <c r="AL19" s="260"/>
      <c r="AM19" s="260"/>
      <c r="AN19" s="260"/>
      <c r="AO19" s="260"/>
      <c r="AP19" s="260"/>
      <c r="AQ19" s="260"/>
      <c r="AR19" s="260"/>
      <c r="AS19" s="260"/>
      <c r="AT19" s="260"/>
      <c r="AU19" s="260"/>
      <c r="AV19" s="260"/>
      <c r="AW19" s="260"/>
      <c r="AX19" s="260"/>
    </row>
    <row r="20" spans="1:50" ht="15" customHeight="1">
      <c r="A20" s="266"/>
      <c r="B20" s="261"/>
      <c r="C20" s="258"/>
      <c r="D20" s="54"/>
      <c r="E20" s="54"/>
      <c r="F20" s="54"/>
      <c r="G20" s="54"/>
      <c r="H20" s="54"/>
      <c r="I20" s="54"/>
      <c r="J20" s="54"/>
      <c r="K20" s="54"/>
      <c r="L20" s="54"/>
      <c r="M20" s="54"/>
      <c r="N20" s="54"/>
      <c r="O20" s="54"/>
      <c r="P20" s="54"/>
      <c r="Q20" s="54"/>
      <c r="R20" s="54"/>
      <c r="S20" s="54"/>
      <c r="T20" s="54"/>
      <c r="U20" s="54"/>
      <c r="V20" s="54"/>
      <c r="W20" s="54"/>
      <c r="X20" s="54"/>
      <c r="Y20" s="54"/>
      <c r="Z20" s="54"/>
      <c r="AA20" s="54"/>
      <c r="AB20" s="70"/>
      <c r="AC20" s="266"/>
      <c r="AD20" s="70"/>
      <c r="AE20" s="324"/>
      <c r="AF20" s="260"/>
      <c r="AG20" s="260"/>
      <c r="AH20" s="260"/>
      <c r="AI20" s="260"/>
      <c r="AJ20" s="260"/>
      <c r="AK20" s="260"/>
      <c r="AL20" s="260"/>
      <c r="AM20" s="260"/>
      <c r="AN20" s="260"/>
      <c r="AO20" s="260"/>
      <c r="AP20" s="260"/>
      <c r="AQ20" s="260"/>
      <c r="AR20" s="260"/>
      <c r="AS20" s="260"/>
      <c r="AT20" s="260"/>
      <c r="AU20" s="260"/>
      <c r="AV20" s="260"/>
      <c r="AW20" s="260"/>
      <c r="AX20" s="260"/>
    </row>
    <row r="21" spans="1:50" ht="15" customHeight="1">
      <c r="A21" s="287" t="s">
        <v>80</v>
      </c>
      <c r="B21" s="288"/>
      <c r="C21" s="258"/>
      <c r="D21" s="54"/>
      <c r="E21" s="54"/>
      <c r="F21" s="54"/>
      <c r="G21" s="54"/>
      <c r="H21" s="54"/>
      <c r="I21" s="54"/>
      <c r="J21" s="54"/>
      <c r="K21" s="54"/>
      <c r="L21" s="54"/>
      <c r="M21" s="54"/>
      <c r="N21" s="54"/>
      <c r="O21" s="54"/>
      <c r="P21" s="54"/>
      <c r="Q21" s="54"/>
      <c r="R21" s="54"/>
      <c r="S21" s="54"/>
      <c r="T21" s="54"/>
      <c r="U21" s="54"/>
      <c r="V21" s="54"/>
      <c r="W21" s="54"/>
      <c r="X21" s="54"/>
      <c r="Y21" s="54"/>
      <c r="Z21" s="54"/>
      <c r="AA21" s="54"/>
      <c r="AB21" s="70"/>
      <c r="AC21" s="266"/>
      <c r="AD21" s="70"/>
      <c r="AE21" s="324"/>
      <c r="AF21" s="260"/>
      <c r="AG21" s="260"/>
      <c r="AH21" s="260"/>
      <c r="AI21" s="260"/>
      <c r="AJ21" s="260"/>
      <c r="AK21" s="260"/>
      <c r="AL21" s="260"/>
      <c r="AM21" s="260"/>
      <c r="AN21" s="260"/>
      <c r="AO21" s="260"/>
      <c r="AP21" s="260"/>
      <c r="AQ21" s="260"/>
      <c r="AR21" s="260"/>
      <c r="AS21" s="260"/>
      <c r="AT21" s="260"/>
      <c r="AU21" s="260"/>
      <c r="AV21" s="260"/>
      <c r="AW21" s="260"/>
      <c r="AX21" s="260"/>
    </row>
    <row r="22" spans="1:50" ht="15" customHeight="1">
      <c r="A22" s="266" t="s">
        <v>83</v>
      </c>
      <c r="B22" s="261"/>
      <c r="C22" s="258"/>
      <c r="D22" s="54"/>
      <c r="E22" s="54"/>
      <c r="F22" s="54"/>
      <c r="G22" s="54"/>
      <c r="H22" s="54"/>
      <c r="I22" s="54"/>
      <c r="J22" s="54"/>
      <c r="K22" s="54"/>
      <c r="L22" s="54"/>
      <c r="M22" s="54"/>
      <c r="N22" s="54"/>
      <c r="O22" s="54"/>
      <c r="P22" s="54"/>
      <c r="Q22" s="54"/>
      <c r="R22" s="54"/>
      <c r="S22" s="54"/>
      <c r="T22" s="54"/>
      <c r="U22" s="54"/>
      <c r="V22" s="54"/>
      <c r="W22" s="54"/>
      <c r="X22" s="54"/>
      <c r="Y22" s="54"/>
      <c r="Z22" s="54"/>
      <c r="AA22" s="54"/>
      <c r="AB22" s="70"/>
      <c r="AC22" s="266"/>
      <c r="AD22" s="70"/>
      <c r="AE22" s="324"/>
      <c r="AF22" s="260"/>
      <c r="AG22" s="260"/>
      <c r="AH22" s="260"/>
      <c r="AI22" s="260"/>
      <c r="AJ22" s="260"/>
      <c r="AK22" s="260"/>
      <c r="AL22" s="260"/>
      <c r="AM22" s="260"/>
      <c r="AN22" s="260"/>
      <c r="AO22" s="260"/>
      <c r="AP22" s="260"/>
      <c r="AQ22" s="260"/>
      <c r="AR22" s="260"/>
      <c r="AS22" s="260"/>
      <c r="AT22" s="260"/>
      <c r="AU22" s="260"/>
      <c r="AV22" s="260"/>
      <c r="AW22" s="260"/>
      <c r="AX22" s="260"/>
    </row>
    <row r="23" spans="1:50" ht="15" customHeight="1">
      <c r="A23" s="266" t="s">
        <v>61</v>
      </c>
      <c r="B23" s="261"/>
      <c r="C23" s="258"/>
      <c r="D23" s="54"/>
      <c r="E23" s="54"/>
      <c r="F23" s="54"/>
      <c r="G23" s="54"/>
      <c r="H23" s="54"/>
      <c r="I23" s="54"/>
      <c r="J23" s="54"/>
      <c r="K23" s="54"/>
      <c r="L23" s="54"/>
      <c r="M23" s="54"/>
      <c r="N23" s="54"/>
      <c r="O23" s="54"/>
      <c r="P23" s="54"/>
      <c r="Q23" s="54"/>
      <c r="R23" s="54"/>
      <c r="S23" s="54"/>
      <c r="T23" s="54"/>
      <c r="U23" s="54"/>
      <c r="V23" s="54"/>
      <c r="W23" s="54"/>
      <c r="X23" s="54"/>
      <c r="Y23" s="54"/>
      <c r="Z23" s="54"/>
      <c r="AA23" s="54"/>
      <c r="AB23" s="70" t="s">
        <v>92</v>
      </c>
      <c r="AC23" s="76">
        <f>SUM($AC$16:$AC$22)</f>
        <v>0</v>
      </c>
      <c r="AD23" s="70" t="s">
        <v>90</v>
      </c>
      <c r="AE23" s="322">
        <f>SUM($AE$16:$AE$22)</f>
        <v>0</v>
      </c>
      <c r="AF23" s="260"/>
      <c r="AG23" s="260"/>
      <c r="AH23" s="260"/>
      <c r="AI23" s="260"/>
      <c r="AJ23" s="260"/>
      <c r="AK23" s="260"/>
      <c r="AL23" s="260"/>
      <c r="AM23" s="260"/>
      <c r="AN23" s="260"/>
      <c r="AO23" s="260"/>
      <c r="AP23" s="260"/>
      <c r="AQ23" s="260"/>
      <c r="AR23" s="260"/>
      <c r="AS23" s="260"/>
      <c r="AT23" s="260"/>
      <c r="AU23" s="260"/>
      <c r="AV23" s="260"/>
      <c r="AW23" s="260"/>
      <c r="AX23" s="260"/>
    </row>
    <row r="24" spans="1:50" ht="15" customHeight="1">
      <c r="A24" s="269" t="s">
        <v>211</v>
      </c>
      <c r="B24" s="263"/>
      <c r="C24" s="72"/>
      <c r="D24" s="61"/>
      <c r="E24" s="62"/>
      <c r="F24" s="62"/>
      <c r="G24" s="62"/>
      <c r="H24" s="62"/>
      <c r="I24" s="62"/>
      <c r="J24" s="62"/>
      <c r="K24" s="62"/>
      <c r="L24" s="62"/>
      <c r="M24" s="62"/>
      <c r="N24" s="62"/>
      <c r="O24" s="62"/>
      <c r="P24" s="62"/>
      <c r="Q24" s="62"/>
      <c r="R24" s="62"/>
      <c r="S24" s="62"/>
      <c r="T24" s="62"/>
      <c r="U24" s="62"/>
      <c r="V24" s="62"/>
      <c r="W24" s="62"/>
      <c r="X24" s="62"/>
      <c r="Y24" s="62"/>
      <c r="Z24" s="62"/>
      <c r="AA24" s="62"/>
      <c r="AB24" s="73"/>
      <c r="AC24" s="73"/>
      <c r="AD24" s="73"/>
      <c r="AE24" s="319"/>
      <c r="AF24" s="260"/>
      <c r="AG24" s="260"/>
      <c r="AH24" s="260"/>
      <c r="AI24" s="260"/>
      <c r="AJ24" s="260"/>
      <c r="AK24" s="260"/>
      <c r="AL24" s="260"/>
      <c r="AM24" s="260"/>
      <c r="AN24" s="260"/>
      <c r="AO24" s="260"/>
      <c r="AP24" s="260"/>
      <c r="AQ24" s="260"/>
      <c r="AR24" s="260"/>
      <c r="AS24" s="260"/>
      <c r="AT24" s="260"/>
      <c r="AU24" s="260"/>
      <c r="AV24" s="260"/>
      <c r="AW24" s="260"/>
      <c r="AX24" s="260"/>
    </row>
    <row r="25" spans="1:50" ht="15" customHeight="1">
      <c r="A25" s="266" t="s">
        <v>11</v>
      </c>
      <c r="B25" s="261"/>
      <c r="C25" s="66"/>
      <c r="D25" s="54"/>
      <c r="E25" s="54"/>
      <c r="F25" s="54"/>
      <c r="G25" s="54"/>
      <c r="H25" s="54"/>
      <c r="I25" s="54"/>
      <c r="J25" s="54"/>
      <c r="K25" s="54"/>
      <c r="L25" s="54"/>
      <c r="M25" s="54"/>
      <c r="N25" s="54"/>
      <c r="O25" s="54"/>
      <c r="P25" s="54"/>
      <c r="Q25" s="54"/>
      <c r="R25" s="54"/>
      <c r="S25" s="54"/>
      <c r="T25" s="54"/>
      <c r="U25" s="54"/>
      <c r="V25" s="54"/>
      <c r="W25" s="54"/>
      <c r="X25" s="54"/>
      <c r="Y25" s="54"/>
      <c r="Z25" s="54"/>
      <c r="AA25" s="54"/>
      <c r="AB25" s="74"/>
      <c r="AC25" s="74"/>
      <c r="AD25" s="74"/>
      <c r="AE25" s="320"/>
      <c r="AF25" s="260"/>
      <c r="AG25" s="260"/>
      <c r="AH25" s="260"/>
      <c r="AI25" s="260"/>
      <c r="AJ25" s="260"/>
      <c r="AK25" s="260"/>
      <c r="AL25" s="260"/>
      <c r="AM25" s="260"/>
      <c r="AN25" s="260"/>
      <c r="AO25" s="260"/>
      <c r="AP25" s="260"/>
      <c r="AQ25" s="260"/>
      <c r="AR25" s="260"/>
      <c r="AS25" s="260"/>
      <c r="AT25" s="260"/>
      <c r="AU25" s="260"/>
      <c r="AV25" s="260"/>
      <c r="AW25" s="260"/>
      <c r="AX25" s="260"/>
    </row>
    <row r="26" spans="1:50" ht="15" customHeight="1">
      <c r="A26" s="266" t="s">
        <v>12</v>
      </c>
      <c r="B26" s="261"/>
      <c r="C26" s="66"/>
      <c r="D26" s="54"/>
      <c r="E26" s="54"/>
      <c r="F26" s="54"/>
      <c r="G26" s="54"/>
      <c r="H26" s="54"/>
      <c r="I26" s="54"/>
      <c r="J26" s="54"/>
      <c r="K26" s="54"/>
      <c r="L26" s="54"/>
      <c r="M26" s="54"/>
      <c r="N26" s="54"/>
      <c r="O26" s="54"/>
      <c r="P26" s="54"/>
      <c r="Q26" s="54"/>
      <c r="R26" s="54"/>
      <c r="S26" s="54"/>
      <c r="T26" s="54"/>
      <c r="U26" s="54"/>
      <c r="V26" s="54"/>
      <c r="W26" s="54"/>
      <c r="X26" s="54"/>
      <c r="Y26" s="54"/>
      <c r="Z26" s="54"/>
      <c r="AA26" s="54"/>
      <c r="AB26" s="70"/>
      <c r="AC26" s="70"/>
      <c r="AD26" s="70"/>
      <c r="AE26" s="320"/>
      <c r="AF26" s="260"/>
      <c r="AG26" s="260"/>
      <c r="AH26" s="260"/>
      <c r="AI26" s="260"/>
      <c r="AJ26" s="260"/>
      <c r="AK26" s="260"/>
      <c r="AL26" s="260"/>
      <c r="AM26" s="260"/>
      <c r="AN26" s="260"/>
      <c r="AO26" s="260"/>
      <c r="AP26" s="260"/>
      <c r="AQ26" s="260"/>
      <c r="AR26" s="260"/>
      <c r="AS26" s="260"/>
      <c r="AT26" s="260"/>
      <c r="AU26" s="260"/>
      <c r="AV26" s="260"/>
      <c r="AW26" s="260"/>
      <c r="AX26" s="260"/>
    </row>
    <row r="27" spans="1:50" ht="15" customHeight="1">
      <c r="A27" s="266" t="s">
        <v>13</v>
      </c>
      <c r="B27" s="261"/>
      <c r="C27" s="66"/>
      <c r="D27" s="54"/>
      <c r="E27" s="54"/>
      <c r="F27" s="54"/>
      <c r="G27" s="54"/>
      <c r="H27" s="54"/>
      <c r="I27" s="54"/>
      <c r="J27" s="54"/>
      <c r="K27" s="54"/>
      <c r="L27" s="54"/>
      <c r="M27" s="54"/>
      <c r="N27" s="54"/>
      <c r="O27" s="54"/>
      <c r="P27" s="54"/>
      <c r="Q27" s="54"/>
      <c r="R27" s="54"/>
      <c r="S27" s="54"/>
      <c r="T27" s="54"/>
      <c r="U27" s="54"/>
      <c r="V27" s="54"/>
      <c r="W27" s="54"/>
      <c r="X27" s="54"/>
      <c r="Y27" s="54"/>
      <c r="Z27" s="54"/>
      <c r="AA27" s="54"/>
      <c r="AB27" s="70"/>
      <c r="AC27" s="70"/>
      <c r="AD27" s="70"/>
      <c r="AE27" s="320"/>
      <c r="AF27" s="260"/>
      <c r="AG27" s="260"/>
      <c r="AH27" s="260"/>
      <c r="AI27" s="260"/>
      <c r="AJ27" s="260"/>
      <c r="AK27" s="260"/>
      <c r="AL27" s="260"/>
      <c r="AM27" s="260"/>
      <c r="AN27" s="260"/>
      <c r="AO27" s="260"/>
      <c r="AP27" s="260"/>
      <c r="AQ27" s="260"/>
      <c r="AR27" s="260"/>
      <c r="AS27" s="260"/>
      <c r="AT27" s="260"/>
      <c r="AU27" s="260"/>
      <c r="AV27" s="260"/>
      <c r="AW27" s="260"/>
      <c r="AX27" s="260"/>
    </row>
    <row r="28" spans="1:50" ht="15" customHeight="1">
      <c r="A28" s="266"/>
      <c r="B28" s="261"/>
      <c r="C28" s="66"/>
      <c r="D28" s="54"/>
      <c r="E28" s="54"/>
      <c r="F28" s="54"/>
      <c r="G28" s="54"/>
      <c r="H28" s="54"/>
      <c r="I28" s="54"/>
      <c r="J28" s="54"/>
      <c r="K28" s="54"/>
      <c r="L28" s="54"/>
      <c r="M28" s="54"/>
      <c r="N28" s="54"/>
      <c r="O28" s="54"/>
      <c r="P28" s="54"/>
      <c r="Q28" s="54"/>
      <c r="R28" s="54"/>
      <c r="S28" s="54"/>
      <c r="T28" s="54"/>
      <c r="U28" s="54"/>
      <c r="V28" s="54"/>
      <c r="W28" s="54"/>
      <c r="X28" s="54"/>
      <c r="Y28" s="54"/>
      <c r="Z28" s="54"/>
      <c r="AA28" s="54"/>
      <c r="AB28" s="70"/>
      <c r="AC28" s="70"/>
      <c r="AD28" s="70"/>
      <c r="AE28" s="320"/>
      <c r="AF28" s="260"/>
      <c r="AG28" s="260"/>
      <c r="AH28" s="260"/>
      <c r="AI28" s="260"/>
      <c r="AJ28" s="260"/>
      <c r="AK28" s="260"/>
      <c r="AL28" s="260"/>
      <c r="AM28" s="260"/>
      <c r="AN28" s="260"/>
      <c r="AO28" s="260"/>
      <c r="AP28" s="260"/>
      <c r="AQ28" s="260"/>
      <c r="AR28" s="260"/>
      <c r="AS28" s="260"/>
      <c r="AT28" s="260"/>
      <c r="AU28" s="260"/>
      <c r="AV28" s="260"/>
      <c r="AW28" s="260"/>
      <c r="AX28" s="260"/>
    </row>
    <row r="29" spans="1:50" ht="15" customHeight="1">
      <c r="A29" s="287" t="s">
        <v>80</v>
      </c>
      <c r="B29" s="288"/>
      <c r="C29" s="66"/>
      <c r="D29" s="54"/>
      <c r="E29" s="54"/>
      <c r="F29" s="54"/>
      <c r="G29" s="54"/>
      <c r="H29" s="54"/>
      <c r="I29" s="54"/>
      <c r="J29" s="54"/>
      <c r="K29" s="54"/>
      <c r="L29" s="54"/>
      <c r="M29" s="54"/>
      <c r="N29" s="54"/>
      <c r="O29" s="54"/>
      <c r="P29" s="54"/>
      <c r="Q29" s="54"/>
      <c r="R29" s="54"/>
      <c r="S29" s="54"/>
      <c r="T29" s="54"/>
      <c r="U29" s="54"/>
      <c r="V29" s="54"/>
      <c r="W29" s="54"/>
      <c r="X29" s="54"/>
      <c r="Y29" s="54"/>
      <c r="Z29" s="54"/>
      <c r="AA29" s="54"/>
      <c r="AB29" s="70"/>
      <c r="AC29" s="70"/>
      <c r="AD29" s="70"/>
      <c r="AE29" s="320"/>
      <c r="AF29" s="260"/>
      <c r="AG29" s="260"/>
      <c r="AH29" s="260"/>
      <c r="AI29" s="260"/>
      <c r="AJ29" s="260"/>
      <c r="AK29" s="260"/>
      <c r="AL29" s="260"/>
      <c r="AM29" s="260"/>
      <c r="AN29" s="260"/>
      <c r="AO29" s="260"/>
      <c r="AP29" s="260"/>
      <c r="AQ29" s="260"/>
      <c r="AR29" s="260"/>
      <c r="AS29" s="260"/>
      <c r="AT29" s="260"/>
      <c r="AU29" s="260"/>
      <c r="AV29" s="260"/>
      <c r="AW29" s="260"/>
      <c r="AX29" s="260"/>
    </row>
    <row r="30" spans="1:50" ht="15" customHeight="1">
      <c r="A30" s="266" t="s">
        <v>82</v>
      </c>
      <c r="B30" s="261"/>
      <c r="C30" s="66"/>
      <c r="D30" s="54"/>
      <c r="E30" s="54"/>
      <c r="F30" s="54"/>
      <c r="G30" s="54"/>
      <c r="H30" s="54"/>
      <c r="I30" s="54"/>
      <c r="J30" s="54"/>
      <c r="K30" s="54"/>
      <c r="L30" s="54"/>
      <c r="M30" s="54"/>
      <c r="N30" s="54"/>
      <c r="O30" s="54"/>
      <c r="P30" s="54"/>
      <c r="Q30" s="54"/>
      <c r="R30" s="54"/>
      <c r="S30" s="54"/>
      <c r="T30" s="54"/>
      <c r="U30" s="54"/>
      <c r="V30" s="54"/>
      <c r="W30" s="54"/>
      <c r="X30" s="54"/>
      <c r="Y30" s="54"/>
      <c r="Z30" s="54"/>
      <c r="AA30" s="54"/>
      <c r="AB30" s="70"/>
      <c r="AC30" s="70"/>
      <c r="AD30" s="70"/>
      <c r="AE30" s="320"/>
      <c r="AF30" s="260"/>
      <c r="AG30" s="260"/>
      <c r="AH30" s="260"/>
      <c r="AI30" s="260"/>
      <c r="AJ30" s="260"/>
      <c r="AK30" s="260"/>
      <c r="AL30" s="260"/>
      <c r="AM30" s="260"/>
      <c r="AN30" s="260"/>
      <c r="AO30" s="260"/>
      <c r="AP30" s="260"/>
      <c r="AQ30" s="260"/>
      <c r="AR30" s="260"/>
      <c r="AS30" s="260"/>
      <c r="AT30" s="260"/>
      <c r="AU30" s="260"/>
      <c r="AV30" s="260"/>
      <c r="AW30" s="260"/>
      <c r="AX30" s="260"/>
    </row>
    <row r="31" spans="1:50" ht="15" customHeight="1">
      <c r="A31" s="266" t="s">
        <v>81</v>
      </c>
      <c r="B31" s="261"/>
      <c r="C31" s="66"/>
      <c r="D31" s="54"/>
      <c r="E31" s="54"/>
      <c r="F31" s="54"/>
      <c r="G31" s="54"/>
      <c r="H31" s="54"/>
      <c r="I31" s="54"/>
      <c r="J31" s="54"/>
      <c r="K31" s="54"/>
      <c r="L31" s="54"/>
      <c r="M31" s="54"/>
      <c r="N31" s="54"/>
      <c r="O31" s="54"/>
      <c r="P31" s="54"/>
      <c r="Q31" s="54"/>
      <c r="R31" s="54"/>
      <c r="S31" s="54"/>
      <c r="T31" s="54"/>
      <c r="U31" s="54"/>
      <c r="V31" s="54"/>
      <c r="W31" s="54"/>
      <c r="X31" s="54"/>
      <c r="Y31" s="54"/>
      <c r="Z31" s="54"/>
      <c r="AA31" s="54"/>
      <c r="AB31" s="70" t="s">
        <v>93</v>
      </c>
      <c r="AC31" s="76">
        <f>SUM($AC$24:$AC$30)</f>
        <v>0</v>
      </c>
      <c r="AD31" s="70" t="s">
        <v>90</v>
      </c>
      <c r="AE31" s="321">
        <f>SUM($AE$24:$AE$30)</f>
        <v>0</v>
      </c>
      <c r="AF31" s="260"/>
      <c r="AG31" s="260"/>
      <c r="AH31" s="260"/>
      <c r="AI31" s="260"/>
      <c r="AJ31" s="260"/>
      <c r="AK31" s="260"/>
      <c r="AL31" s="260"/>
      <c r="AM31" s="260"/>
      <c r="AN31" s="260"/>
      <c r="AO31" s="260"/>
      <c r="AP31" s="260"/>
      <c r="AQ31" s="260"/>
      <c r="AR31" s="260"/>
      <c r="AS31" s="260"/>
      <c r="AT31" s="260"/>
      <c r="AU31" s="260"/>
      <c r="AV31" s="260"/>
      <c r="AW31" s="260"/>
      <c r="AX31" s="260"/>
    </row>
    <row r="32" spans="1:50" ht="15" customHeight="1">
      <c r="A32" s="269" t="s">
        <v>212</v>
      </c>
      <c r="B32" s="263"/>
      <c r="C32" s="72"/>
      <c r="D32" s="61"/>
      <c r="E32" s="62"/>
      <c r="F32" s="62"/>
      <c r="G32" s="62"/>
      <c r="H32" s="62"/>
      <c r="I32" s="62"/>
      <c r="J32" s="62"/>
      <c r="K32" s="62"/>
      <c r="L32" s="62"/>
      <c r="M32" s="62"/>
      <c r="N32" s="62"/>
      <c r="O32" s="62"/>
      <c r="P32" s="62"/>
      <c r="Q32" s="62"/>
      <c r="R32" s="62"/>
      <c r="S32" s="62"/>
      <c r="T32" s="62"/>
      <c r="U32" s="62"/>
      <c r="V32" s="62"/>
      <c r="W32" s="62"/>
      <c r="X32" s="62"/>
      <c r="Y32" s="62"/>
      <c r="Z32" s="62"/>
      <c r="AA32" s="62"/>
      <c r="AB32" s="73"/>
      <c r="AC32" s="73"/>
      <c r="AD32" s="73"/>
      <c r="AE32" s="319"/>
      <c r="AF32" s="260"/>
      <c r="AG32" s="260"/>
      <c r="AH32" s="260"/>
      <c r="AI32" s="260"/>
      <c r="AJ32" s="260"/>
      <c r="AK32" s="260"/>
      <c r="AL32" s="260"/>
      <c r="AM32" s="260"/>
      <c r="AN32" s="260"/>
      <c r="AO32" s="260"/>
      <c r="AP32" s="260"/>
      <c r="AQ32" s="260"/>
      <c r="AR32" s="260"/>
      <c r="AS32" s="260"/>
      <c r="AT32" s="260"/>
      <c r="AU32" s="260"/>
      <c r="AV32" s="260"/>
      <c r="AW32" s="260"/>
      <c r="AX32" s="260"/>
    </row>
    <row r="33" spans="1:50" ht="15" customHeight="1">
      <c r="A33" s="266" t="s">
        <v>14</v>
      </c>
      <c r="B33" s="261"/>
      <c r="C33" s="66"/>
      <c r="D33" s="54"/>
      <c r="E33" s="54"/>
      <c r="F33" s="54"/>
      <c r="G33" s="54"/>
      <c r="H33" s="54"/>
      <c r="I33" s="54"/>
      <c r="J33" s="54"/>
      <c r="K33" s="54"/>
      <c r="L33" s="54"/>
      <c r="M33" s="54"/>
      <c r="N33" s="54"/>
      <c r="O33" s="54"/>
      <c r="P33" s="54"/>
      <c r="Q33" s="54"/>
      <c r="R33" s="54"/>
      <c r="S33" s="54"/>
      <c r="T33" s="54"/>
      <c r="U33" s="54"/>
      <c r="V33" s="54"/>
      <c r="W33" s="54"/>
      <c r="X33" s="54"/>
      <c r="Y33" s="54"/>
      <c r="Z33" s="54"/>
      <c r="AA33" s="54"/>
      <c r="AB33" s="70"/>
      <c r="AC33" s="70"/>
      <c r="AD33" s="70"/>
      <c r="AE33" s="320"/>
      <c r="AF33" s="260"/>
      <c r="AG33" s="260"/>
      <c r="AH33" s="260"/>
      <c r="AI33" s="260"/>
      <c r="AJ33" s="260"/>
      <c r="AK33" s="260"/>
      <c r="AL33" s="260"/>
      <c r="AM33" s="260"/>
      <c r="AN33" s="260"/>
      <c r="AO33" s="260"/>
      <c r="AP33" s="260"/>
      <c r="AQ33" s="260"/>
      <c r="AR33" s="260"/>
      <c r="AS33" s="260"/>
      <c r="AT33" s="260"/>
      <c r="AU33" s="260"/>
      <c r="AV33" s="260"/>
      <c r="AW33" s="260"/>
      <c r="AX33" s="260"/>
    </row>
    <row r="34" spans="1:50" ht="15" customHeight="1">
      <c r="A34" s="266" t="s">
        <v>15</v>
      </c>
      <c r="B34" s="261"/>
      <c r="C34" s="66"/>
      <c r="D34" s="54"/>
      <c r="E34" s="54"/>
      <c r="F34" s="54"/>
      <c r="G34" s="54"/>
      <c r="H34" s="54"/>
      <c r="I34" s="54"/>
      <c r="J34" s="54"/>
      <c r="K34" s="54"/>
      <c r="L34" s="54"/>
      <c r="M34" s="54"/>
      <c r="N34" s="54"/>
      <c r="O34" s="54"/>
      <c r="P34" s="54"/>
      <c r="Q34" s="54"/>
      <c r="R34" s="54"/>
      <c r="S34" s="54"/>
      <c r="T34" s="54"/>
      <c r="U34" s="54"/>
      <c r="V34" s="54"/>
      <c r="W34" s="54"/>
      <c r="X34" s="54"/>
      <c r="Y34" s="54"/>
      <c r="Z34" s="54"/>
      <c r="AA34" s="54"/>
      <c r="AB34" s="70"/>
      <c r="AC34" s="70"/>
      <c r="AD34" s="70"/>
      <c r="AE34" s="320"/>
      <c r="AF34" s="260"/>
      <c r="AG34" s="260"/>
      <c r="AH34" s="260"/>
      <c r="AI34" s="260"/>
      <c r="AJ34" s="260"/>
      <c r="AK34" s="260"/>
      <c r="AL34" s="260"/>
      <c r="AM34" s="260"/>
      <c r="AN34" s="260"/>
      <c r="AO34" s="260"/>
      <c r="AP34" s="260"/>
      <c r="AQ34" s="260"/>
      <c r="AR34" s="260"/>
      <c r="AS34" s="260"/>
      <c r="AT34" s="260"/>
      <c r="AU34" s="260"/>
      <c r="AV34" s="260"/>
      <c r="AW34" s="260"/>
      <c r="AX34" s="260"/>
    </row>
    <row r="35" spans="1:50" ht="15" customHeight="1">
      <c r="A35" s="266"/>
      <c r="B35" s="261"/>
      <c r="C35" s="66"/>
      <c r="D35" s="54"/>
      <c r="E35" s="54"/>
      <c r="F35" s="54"/>
      <c r="G35" s="54"/>
      <c r="H35" s="54"/>
      <c r="I35" s="54"/>
      <c r="J35" s="54"/>
      <c r="K35" s="54"/>
      <c r="L35" s="54"/>
      <c r="M35" s="54"/>
      <c r="N35" s="54"/>
      <c r="O35" s="54"/>
      <c r="P35" s="54"/>
      <c r="Q35" s="54"/>
      <c r="R35" s="54"/>
      <c r="S35" s="54"/>
      <c r="T35" s="54"/>
      <c r="U35" s="54"/>
      <c r="V35" s="54"/>
      <c r="W35" s="54"/>
      <c r="X35" s="54"/>
      <c r="Y35" s="54"/>
      <c r="Z35" s="54"/>
      <c r="AA35" s="54"/>
      <c r="AB35" s="70"/>
      <c r="AC35" s="70"/>
      <c r="AD35" s="70"/>
      <c r="AE35" s="320"/>
      <c r="AF35" s="260"/>
      <c r="AG35" s="260"/>
      <c r="AH35" s="260"/>
      <c r="AI35" s="260"/>
      <c r="AJ35" s="260"/>
      <c r="AK35" s="260"/>
      <c r="AL35" s="260"/>
      <c r="AM35" s="260"/>
      <c r="AN35" s="260"/>
      <c r="AO35" s="260"/>
      <c r="AP35" s="260"/>
      <c r="AQ35" s="260"/>
      <c r="AR35" s="260"/>
      <c r="AS35" s="260"/>
      <c r="AT35" s="260"/>
      <c r="AU35" s="260"/>
      <c r="AV35" s="260"/>
      <c r="AW35" s="260"/>
      <c r="AX35" s="260"/>
    </row>
    <row r="36" spans="1:50" ht="15" customHeight="1">
      <c r="A36" s="287" t="s">
        <v>80</v>
      </c>
      <c r="B36" s="288"/>
      <c r="C36" s="66"/>
      <c r="D36" s="54"/>
      <c r="E36" s="54"/>
      <c r="F36" s="54"/>
      <c r="G36" s="54"/>
      <c r="H36" s="54"/>
      <c r="I36" s="54"/>
      <c r="J36" s="54"/>
      <c r="K36" s="54"/>
      <c r="L36" s="54"/>
      <c r="M36" s="54"/>
      <c r="N36" s="54"/>
      <c r="O36" s="54"/>
      <c r="P36" s="54"/>
      <c r="Q36" s="54"/>
      <c r="R36" s="54"/>
      <c r="S36" s="54"/>
      <c r="T36" s="54"/>
      <c r="U36" s="54"/>
      <c r="V36" s="54"/>
      <c r="W36" s="54"/>
      <c r="X36" s="54"/>
      <c r="Y36" s="54"/>
      <c r="Z36" s="54"/>
      <c r="AA36" s="54"/>
      <c r="AB36" s="70"/>
      <c r="AC36" s="70"/>
      <c r="AD36" s="70"/>
      <c r="AE36" s="320"/>
      <c r="AF36" s="260"/>
      <c r="AG36" s="260"/>
      <c r="AH36" s="260"/>
      <c r="AI36" s="260"/>
      <c r="AJ36" s="260"/>
      <c r="AK36" s="260"/>
      <c r="AL36" s="260"/>
      <c r="AM36" s="260"/>
      <c r="AN36" s="260"/>
      <c r="AO36" s="260"/>
      <c r="AP36" s="260"/>
      <c r="AQ36" s="260"/>
      <c r="AR36" s="260"/>
      <c r="AS36" s="260"/>
      <c r="AT36" s="260"/>
      <c r="AU36" s="260"/>
      <c r="AV36" s="260"/>
      <c r="AW36" s="260"/>
      <c r="AX36" s="260"/>
    </row>
    <row r="37" spans="1:50" ht="15" customHeight="1">
      <c r="A37" s="287"/>
      <c r="B37" s="288"/>
      <c r="C37" s="66"/>
      <c r="D37" s="54"/>
      <c r="E37" s="54"/>
      <c r="F37" s="54"/>
      <c r="G37" s="54"/>
      <c r="H37" s="54"/>
      <c r="I37" s="54"/>
      <c r="J37" s="54"/>
      <c r="K37" s="54"/>
      <c r="L37" s="54"/>
      <c r="M37" s="54"/>
      <c r="N37" s="54"/>
      <c r="O37" s="54"/>
      <c r="P37" s="54"/>
      <c r="Q37" s="54"/>
      <c r="R37" s="54"/>
      <c r="S37" s="54"/>
      <c r="T37" s="54"/>
      <c r="U37" s="54"/>
      <c r="V37" s="54"/>
      <c r="W37" s="54"/>
      <c r="X37" s="54"/>
      <c r="Y37" s="54"/>
      <c r="Z37" s="54"/>
      <c r="AA37" s="54"/>
      <c r="AB37" s="70"/>
      <c r="AC37" s="70"/>
      <c r="AD37" s="70"/>
      <c r="AE37" s="320"/>
      <c r="AF37" s="260"/>
      <c r="AG37" s="260"/>
      <c r="AH37" s="260"/>
      <c r="AI37" s="260"/>
      <c r="AJ37" s="260"/>
      <c r="AK37" s="260"/>
      <c r="AL37" s="260"/>
      <c r="AM37" s="260"/>
      <c r="AN37" s="260"/>
      <c r="AO37" s="260"/>
      <c r="AP37" s="260"/>
      <c r="AQ37" s="260"/>
      <c r="AR37" s="260"/>
      <c r="AS37" s="260"/>
      <c r="AT37" s="260"/>
      <c r="AU37" s="260"/>
      <c r="AV37" s="260"/>
      <c r="AW37" s="260"/>
      <c r="AX37" s="260"/>
    </row>
    <row r="38" spans="1:50" ht="15" customHeight="1">
      <c r="A38" s="267"/>
      <c r="B38" s="268"/>
      <c r="C38" s="66"/>
      <c r="D38" s="54"/>
      <c r="E38" s="54"/>
      <c r="F38" s="54"/>
      <c r="G38" s="54"/>
      <c r="H38" s="54"/>
      <c r="I38" s="54"/>
      <c r="J38" s="54"/>
      <c r="K38" s="54"/>
      <c r="L38" s="54"/>
      <c r="M38" s="54"/>
      <c r="N38" s="54"/>
      <c r="O38" s="54"/>
      <c r="P38" s="54"/>
      <c r="Q38" s="54"/>
      <c r="R38" s="54"/>
      <c r="S38" s="54"/>
      <c r="T38" s="54"/>
      <c r="U38" s="54"/>
      <c r="V38" s="54"/>
      <c r="W38" s="54"/>
      <c r="X38" s="54"/>
      <c r="Y38" s="54"/>
      <c r="Z38" s="54"/>
      <c r="AA38" s="54"/>
      <c r="AB38" s="70" t="s">
        <v>94</v>
      </c>
      <c r="AC38" s="76">
        <f>SUM($AC$32:$AC$37)</f>
        <v>0</v>
      </c>
      <c r="AD38" s="70" t="s">
        <v>90</v>
      </c>
      <c r="AE38" s="321">
        <f>SUM($AE$32:$AE$37)</f>
        <v>0</v>
      </c>
      <c r="AF38" s="260"/>
      <c r="AG38" s="260"/>
      <c r="AH38" s="260"/>
      <c r="AI38" s="260"/>
      <c r="AJ38" s="260"/>
      <c r="AK38" s="260"/>
      <c r="AL38" s="260"/>
      <c r="AM38" s="260"/>
      <c r="AN38" s="260"/>
      <c r="AO38" s="260"/>
      <c r="AP38" s="260"/>
      <c r="AQ38" s="260"/>
      <c r="AR38" s="260"/>
      <c r="AS38" s="260"/>
      <c r="AT38" s="260"/>
      <c r="AU38" s="260"/>
      <c r="AV38" s="260"/>
      <c r="AW38" s="260"/>
      <c r="AX38" s="260"/>
    </row>
    <row r="39" spans="1:50" ht="15" customHeight="1">
      <c r="A39" s="271" t="s">
        <v>213</v>
      </c>
      <c r="B39" s="261"/>
      <c r="C39" s="72"/>
      <c r="D39" s="61"/>
      <c r="E39" s="62"/>
      <c r="F39" s="62"/>
      <c r="G39" s="62"/>
      <c r="H39" s="62"/>
      <c r="I39" s="62"/>
      <c r="J39" s="62"/>
      <c r="K39" s="62"/>
      <c r="L39" s="62"/>
      <c r="M39" s="62"/>
      <c r="N39" s="62"/>
      <c r="O39" s="62"/>
      <c r="P39" s="62"/>
      <c r="Q39" s="62"/>
      <c r="R39" s="62"/>
      <c r="S39" s="62"/>
      <c r="T39" s="62"/>
      <c r="U39" s="62"/>
      <c r="V39" s="62"/>
      <c r="W39" s="62"/>
      <c r="X39" s="62"/>
      <c r="Y39" s="62"/>
      <c r="Z39" s="62"/>
      <c r="AA39" s="62"/>
      <c r="AB39" s="269"/>
      <c r="AC39" s="269"/>
      <c r="AD39" s="269"/>
      <c r="AE39" s="323"/>
      <c r="AF39" s="260"/>
      <c r="AG39" s="260"/>
      <c r="AH39" s="260"/>
      <c r="AI39" s="260"/>
      <c r="AJ39" s="260"/>
      <c r="AK39" s="260"/>
      <c r="AL39" s="260"/>
      <c r="AM39" s="260"/>
      <c r="AN39" s="260"/>
      <c r="AO39" s="260"/>
      <c r="AP39" s="260"/>
      <c r="AQ39" s="260"/>
      <c r="AR39" s="260"/>
      <c r="AS39" s="260"/>
      <c r="AT39" s="260"/>
      <c r="AU39" s="260"/>
      <c r="AV39" s="260"/>
      <c r="AW39" s="260"/>
      <c r="AX39" s="260"/>
    </row>
    <row r="40" spans="1:50" ht="15" customHeight="1">
      <c r="A40" s="266" t="s">
        <v>16</v>
      </c>
      <c r="B40" s="261"/>
      <c r="C40" s="66"/>
      <c r="D40" s="54"/>
      <c r="E40" s="54"/>
      <c r="F40" s="54"/>
      <c r="G40" s="54"/>
      <c r="H40" s="54"/>
      <c r="I40" s="54"/>
      <c r="J40" s="54"/>
      <c r="K40" s="54"/>
      <c r="L40" s="54"/>
      <c r="M40" s="54"/>
      <c r="N40" s="54"/>
      <c r="O40" s="54"/>
      <c r="P40" s="54"/>
      <c r="Q40" s="54"/>
      <c r="R40" s="54"/>
      <c r="S40" s="54"/>
      <c r="T40" s="54"/>
      <c r="U40" s="54"/>
      <c r="V40" s="54"/>
      <c r="W40" s="54"/>
      <c r="X40" s="54"/>
      <c r="Y40" s="54"/>
      <c r="Z40" s="54"/>
      <c r="AA40" s="54"/>
      <c r="AB40" s="266"/>
      <c r="AC40" s="266"/>
      <c r="AD40" s="266"/>
      <c r="AE40" s="324"/>
      <c r="AF40" s="260"/>
      <c r="AG40" s="260"/>
      <c r="AH40" s="260"/>
      <c r="AI40" s="260"/>
      <c r="AJ40" s="260"/>
      <c r="AK40" s="260"/>
      <c r="AL40" s="260"/>
      <c r="AM40" s="260"/>
      <c r="AN40" s="260"/>
      <c r="AO40" s="260"/>
      <c r="AP40" s="260"/>
      <c r="AQ40" s="260"/>
      <c r="AR40" s="260"/>
      <c r="AS40" s="260"/>
      <c r="AT40" s="260"/>
      <c r="AU40" s="260"/>
      <c r="AV40" s="260"/>
      <c r="AW40" s="260"/>
      <c r="AX40" s="260"/>
    </row>
    <row r="41" spans="1:50" ht="15" customHeight="1">
      <c r="A41" s="266" t="s">
        <v>17</v>
      </c>
      <c r="B41" s="261"/>
      <c r="C41" s="66"/>
      <c r="D41" s="54"/>
      <c r="E41" s="54"/>
      <c r="F41" s="54"/>
      <c r="G41" s="54"/>
      <c r="H41" s="54"/>
      <c r="I41" s="54"/>
      <c r="J41" s="54"/>
      <c r="K41" s="54"/>
      <c r="L41" s="54"/>
      <c r="M41" s="54"/>
      <c r="N41" s="54"/>
      <c r="O41" s="54"/>
      <c r="P41" s="54"/>
      <c r="Q41" s="54"/>
      <c r="R41" s="54"/>
      <c r="S41" s="54"/>
      <c r="T41" s="54"/>
      <c r="U41" s="54"/>
      <c r="V41" s="54"/>
      <c r="W41" s="54"/>
      <c r="X41" s="54"/>
      <c r="Y41" s="54"/>
      <c r="Z41" s="54"/>
      <c r="AA41" s="54"/>
      <c r="AB41" s="266"/>
      <c r="AC41" s="266"/>
      <c r="AD41" s="266"/>
      <c r="AE41" s="324"/>
      <c r="AF41" s="260"/>
      <c r="AG41" s="260"/>
      <c r="AH41" s="260"/>
      <c r="AI41" s="260"/>
      <c r="AJ41" s="260"/>
      <c r="AK41" s="260"/>
      <c r="AL41" s="260"/>
      <c r="AM41" s="260"/>
      <c r="AN41" s="260"/>
      <c r="AO41" s="260"/>
      <c r="AP41" s="260"/>
      <c r="AQ41" s="260"/>
      <c r="AR41" s="260"/>
      <c r="AS41" s="260"/>
      <c r="AT41" s="260"/>
      <c r="AU41" s="260"/>
      <c r="AV41" s="260"/>
      <c r="AW41" s="260"/>
      <c r="AX41" s="260"/>
    </row>
    <row r="42" spans="1:50" ht="15" customHeight="1">
      <c r="A42" s="266" t="s">
        <v>18</v>
      </c>
      <c r="B42" s="261"/>
      <c r="C42" s="66"/>
      <c r="D42" s="54"/>
      <c r="E42" s="54"/>
      <c r="F42" s="54"/>
      <c r="G42" s="54"/>
      <c r="H42" s="54"/>
      <c r="I42" s="54"/>
      <c r="J42" s="54"/>
      <c r="K42" s="54"/>
      <c r="L42" s="54"/>
      <c r="M42" s="54"/>
      <c r="N42" s="54"/>
      <c r="O42" s="54"/>
      <c r="P42" s="54"/>
      <c r="Q42" s="54"/>
      <c r="R42" s="54"/>
      <c r="S42" s="54"/>
      <c r="T42" s="54"/>
      <c r="U42" s="54"/>
      <c r="V42" s="54"/>
      <c r="W42" s="54"/>
      <c r="X42" s="54"/>
      <c r="Y42" s="54"/>
      <c r="Z42" s="54"/>
      <c r="AA42" s="54"/>
      <c r="AB42" s="266"/>
      <c r="AC42" s="266"/>
      <c r="AD42" s="266"/>
      <c r="AE42" s="324"/>
      <c r="AF42" s="260"/>
      <c r="AG42" s="260"/>
      <c r="AH42" s="260"/>
      <c r="AI42" s="260"/>
      <c r="AJ42" s="260"/>
      <c r="AK42" s="260"/>
      <c r="AL42" s="260"/>
      <c r="AM42" s="260"/>
      <c r="AN42" s="260"/>
      <c r="AO42" s="260"/>
      <c r="AP42" s="260"/>
      <c r="AQ42" s="260"/>
      <c r="AR42" s="260"/>
      <c r="AS42" s="260"/>
      <c r="AT42" s="260"/>
      <c r="AU42" s="260"/>
      <c r="AV42" s="260"/>
      <c r="AW42" s="260"/>
      <c r="AX42" s="260"/>
    </row>
    <row r="43" spans="1:50" ht="15" customHeight="1">
      <c r="A43" s="266"/>
      <c r="B43" s="261"/>
      <c r="C43" s="66"/>
      <c r="D43" s="54"/>
      <c r="E43" s="54"/>
      <c r="F43" s="54"/>
      <c r="G43" s="54"/>
      <c r="H43" s="54"/>
      <c r="I43" s="54"/>
      <c r="J43" s="54"/>
      <c r="K43" s="54"/>
      <c r="L43" s="54"/>
      <c r="M43" s="54"/>
      <c r="N43" s="54"/>
      <c r="O43" s="54"/>
      <c r="P43" s="54"/>
      <c r="Q43" s="54"/>
      <c r="R43" s="54"/>
      <c r="S43" s="54"/>
      <c r="T43" s="54"/>
      <c r="U43" s="54"/>
      <c r="V43" s="54"/>
      <c r="W43" s="54"/>
      <c r="X43" s="54"/>
      <c r="Y43" s="54"/>
      <c r="Z43" s="54"/>
      <c r="AA43" s="54"/>
      <c r="AB43" s="266"/>
      <c r="AC43" s="266"/>
      <c r="AD43" s="266"/>
      <c r="AE43" s="324"/>
      <c r="AF43" s="260"/>
      <c r="AG43" s="260"/>
      <c r="AH43" s="260"/>
      <c r="AI43" s="260"/>
      <c r="AJ43" s="260"/>
      <c r="AK43" s="260"/>
      <c r="AL43" s="260"/>
      <c r="AM43" s="260"/>
      <c r="AN43" s="260"/>
      <c r="AO43" s="260"/>
      <c r="AP43" s="260"/>
      <c r="AQ43" s="260"/>
      <c r="AR43" s="260"/>
      <c r="AS43" s="260"/>
      <c r="AT43" s="260"/>
      <c r="AU43" s="260"/>
      <c r="AV43" s="260"/>
      <c r="AW43" s="260"/>
      <c r="AX43" s="260"/>
    </row>
    <row r="44" spans="1:50" ht="15" customHeight="1">
      <c r="A44" s="570" t="s">
        <v>80</v>
      </c>
      <c r="B44" s="57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272"/>
      <c r="AC44" s="260"/>
      <c r="AD44" s="272"/>
      <c r="AE44" s="324"/>
      <c r="AF44" s="260"/>
      <c r="AG44" s="260"/>
      <c r="AH44" s="260"/>
      <c r="AI44" s="260"/>
      <c r="AJ44" s="260"/>
      <c r="AK44" s="260"/>
      <c r="AL44" s="260"/>
      <c r="AM44" s="260"/>
      <c r="AN44" s="260"/>
      <c r="AO44" s="260"/>
      <c r="AP44" s="260"/>
      <c r="AQ44" s="260"/>
      <c r="AR44" s="260"/>
      <c r="AS44" s="260"/>
      <c r="AT44" s="260"/>
      <c r="AU44" s="260"/>
      <c r="AV44" s="260"/>
      <c r="AW44" s="260"/>
      <c r="AX44" s="260"/>
    </row>
    <row r="45" spans="1:50" ht="15" customHeight="1">
      <c r="A45" s="330"/>
      <c r="B45" s="331"/>
      <c r="C45" s="332"/>
      <c r="D45" s="310"/>
      <c r="E45" s="310"/>
      <c r="F45" s="310"/>
      <c r="G45" s="310"/>
      <c r="H45" s="310"/>
      <c r="I45" s="310"/>
      <c r="J45" s="310"/>
      <c r="K45" s="310"/>
      <c r="L45" s="310"/>
      <c r="M45" s="310"/>
      <c r="N45" s="310"/>
      <c r="O45" s="310"/>
      <c r="P45" s="310"/>
      <c r="Q45" s="310"/>
      <c r="R45" s="310"/>
      <c r="S45" s="310"/>
      <c r="T45" s="310"/>
      <c r="U45" s="310"/>
      <c r="V45" s="310"/>
      <c r="W45" s="310"/>
      <c r="X45" s="310"/>
      <c r="Y45" s="310"/>
      <c r="Z45" s="310"/>
      <c r="AA45" s="310"/>
      <c r="AB45" s="311" t="s">
        <v>95</v>
      </c>
      <c r="AC45" s="312">
        <f>SUM($AC$39:$AC$44)</f>
        <v>0</v>
      </c>
      <c r="AD45" s="311" t="s">
        <v>90</v>
      </c>
      <c r="AE45" s="321">
        <f>SUM($AE$39:$AE$44)</f>
        <v>0</v>
      </c>
      <c r="AF45" s="260"/>
      <c r="AG45" s="260"/>
      <c r="AH45" s="260"/>
      <c r="AI45" s="260"/>
      <c r="AJ45" s="260"/>
      <c r="AK45" s="260"/>
      <c r="AL45" s="260"/>
      <c r="AM45" s="260"/>
      <c r="AN45" s="260"/>
      <c r="AO45" s="260"/>
      <c r="AP45" s="260"/>
      <c r="AQ45" s="260"/>
      <c r="AR45" s="260"/>
      <c r="AS45" s="260"/>
      <c r="AT45" s="260"/>
      <c r="AU45" s="260"/>
      <c r="AV45" s="260"/>
      <c r="AW45" s="260"/>
      <c r="AX45" s="260"/>
    </row>
    <row r="46" spans="1:50" ht="35.5" customHeight="1">
      <c r="A46" s="315" t="s">
        <v>219</v>
      </c>
      <c r="B46" s="308" t="str">
        <f>IF('1. Samlet budgetoversigt'!$F$20="Ja (anbefales)","Arbejde med effektemåling","")</f>
        <v/>
      </c>
      <c r="C46" s="60"/>
      <c r="D46" s="61"/>
      <c r="E46" s="62"/>
      <c r="F46" s="62"/>
      <c r="G46" s="62"/>
      <c r="H46" s="62"/>
      <c r="I46" s="62"/>
      <c r="J46" s="62"/>
      <c r="K46" s="62"/>
      <c r="L46" s="62"/>
      <c r="M46" s="62"/>
      <c r="N46" s="62"/>
      <c r="O46" s="62"/>
      <c r="P46" s="62"/>
      <c r="Q46" s="62"/>
      <c r="R46" s="62"/>
      <c r="S46" s="62"/>
      <c r="T46" s="62"/>
      <c r="U46" s="62"/>
      <c r="V46" s="62"/>
      <c r="W46" s="62"/>
      <c r="X46" s="62"/>
      <c r="Y46" s="62"/>
      <c r="Z46" s="62"/>
      <c r="AA46" s="62"/>
      <c r="AB46" s="273"/>
      <c r="AC46" s="63"/>
      <c r="AD46" s="279" t="str">
        <f>IF('1. Samlet budgetoversigt'!F20="Ja (anbefales)","Samlet udgift til ekstern evaluator","")</f>
        <v/>
      </c>
      <c r="AE46" s="325">
        <f>IF('2. Specifikationer'!D13=(58000*'1. Samlet budgetoversigt'!G16),(58000*'1. Samlet budgetoversigt'!G16),0)</f>
        <v>0</v>
      </c>
      <c r="AF46" s="260"/>
      <c r="AG46" s="260"/>
      <c r="AH46" s="260"/>
      <c r="AI46" s="260"/>
      <c r="AJ46" s="260"/>
      <c r="AK46" s="260"/>
      <c r="AL46" s="260"/>
      <c r="AM46" s="260"/>
      <c r="AN46" s="260"/>
      <c r="AO46" s="260"/>
      <c r="AP46" s="260"/>
      <c r="AQ46" s="260"/>
      <c r="AR46" s="260"/>
      <c r="AS46" s="260"/>
      <c r="AT46" s="260"/>
      <c r="AU46" s="260"/>
      <c r="AV46" s="260"/>
      <c r="AW46" s="260"/>
      <c r="AX46" s="260"/>
    </row>
    <row r="47" spans="1:50" ht="35.5" customHeight="1">
      <c r="A47" s="274" t="s">
        <v>220</v>
      </c>
      <c r="B47" s="280" t="str">
        <f>IF('1. Samlet budgetoversigt'!$F$20="Ja (anbefales)","Efterkvalificering af projektets effektstyring samt nulpunktsmåling","")</f>
        <v/>
      </c>
      <c r="C47" s="275" t="str">
        <f>IF('1. Samlet budgetoversigt'!$F$20="Ja (anbefales)","Relevante projektpartnere + Ekstern Evaluator","")</f>
        <v/>
      </c>
      <c r="D47" s="54"/>
      <c r="E47" s="54"/>
      <c r="F47" s="54"/>
      <c r="G47" s="54"/>
      <c r="I47" s="54"/>
      <c r="J47" s="54"/>
      <c r="K47" s="54"/>
      <c r="L47" s="54"/>
      <c r="M47" s="54"/>
      <c r="N47" s="54"/>
      <c r="O47" s="54"/>
      <c r="P47" s="54"/>
      <c r="Q47" s="54"/>
      <c r="R47" s="54"/>
      <c r="S47" s="54"/>
      <c r="T47" s="54"/>
      <c r="U47" s="54"/>
      <c r="V47" s="54"/>
      <c r="W47" s="54"/>
      <c r="X47" s="54"/>
      <c r="Y47" s="54"/>
      <c r="Z47" s="54"/>
      <c r="AA47" s="54"/>
      <c r="AB47" s="272"/>
      <c r="AC47" s="68"/>
      <c r="AD47" s="70"/>
      <c r="AE47" s="320"/>
      <c r="AF47" s="260"/>
      <c r="AG47" s="260"/>
      <c r="AH47" s="260"/>
      <c r="AI47" s="260"/>
      <c r="AJ47" s="260"/>
      <c r="AK47" s="260"/>
      <c r="AL47" s="260"/>
      <c r="AM47" s="260"/>
      <c r="AN47" s="260"/>
      <c r="AO47" s="260"/>
      <c r="AP47" s="260"/>
      <c r="AQ47" s="260"/>
      <c r="AR47" s="260"/>
      <c r="AS47" s="260"/>
      <c r="AT47" s="260"/>
      <c r="AU47" s="260"/>
      <c r="AV47" s="260"/>
      <c r="AW47" s="260"/>
      <c r="AX47" s="260"/>
    </row>
    <row r="48" spans="1:50" ht="69" customHeight="1">
      <c r="A48" s="274" t="s">
        <v>221</v>
      </c>
      <c r="B48" s="280" t="str">
        <f>IF('1. Samlet budgetoversigt'!$F$20="Ja (anbefales)","Gennemførsel ved projektafslutning af outputmåling","")</f>
        <v/>
      </c>
      <c r="C48" s="275" t="str">
        <f>IF('1. Samlet budgetoversigt'!$F$20="Ja (anbefales)","Relevante projektpartnere","")</f>
        <v/>
      </c>
      <c r="D48" s="54"/>
      <c r="E48" s="54"/>
      <c r="F48" s="54"/>
      <c r="G48" s="54"/>
      <c r="H48" s="314" t="str">
        <f>IF('1. Samlet budgetoversigt'!F20="Ja (anbefales)","[Projektholder skal her selv indsætte tidsmæssig udstrækning samt milepæle]","")</f>
        <v/>
      </c>
      <c r="I48" s="54"/>
      <c r="J48" s="54"/>
      <c r="K48" s="54"/>
      <c r="L48" s="54"/>
      <c r="M48" s="54"/>
      <c r="N48" s="54"/>
      <c r="O48" s="54"/>
      <c r="P48" s="54"/>
      <c r="Q48" s="54"/>
      <c r="R48" s="54"/>
      <c r="S48" s="54"/>
      <c r="T48" s="54"/>
      <c r="U48" s="54"/>
      <c r="V48" s="54"/>
      <c r="W48" s="54"/>
      <c r="X48" s="54"/>
      <c r="Y48" s="54"/>
      <c r="Z48" s="54"/>
      <c r="AA48" s="54"/>
      <c r="AB48" s="272"/>
      <c r="AC48" s="313" t="str">
        <f>IF('1. Samlet budgetoversigt'!$F$20="Ja (anbefales)","[Indsæt her forventet antal timer projektpartnere bruger på arbejdspakken]","")</f>
        <v/>
      </c>
      <c r="AD48" s="70"/>
      <c r="AE48" s="326" t="str">
        <f>IF('1. Samlet budgetoversigt'!$F$20="Ja (anbefales)","[Indsæt her projektpartneres forventede udgift til arbejdspakken (f.eks lønomkostninger og øvrige udgifter)]","")</f>
        <v/>
      </c>
      <c r="AF48" s="260"/>
      <c r="AG48" s="260"/>
      <c r="AH48" s="260"/>
      <c r="AI48" s="260"/>
      <c r="AJ48" s="260"/>
      <c r="AK48" s="260"/>
      <c r="AL48" s="260"/>
      <c r="AM48" s="260"/>
      <c r="AN48" s="260"/>
      <c r="AO48" s="260"/>
      <c r="AP48" s="260"/>
      <c r="AQ48" s="260"/>
      <c r="AR48" s="260"/>
      <c r="AS48" s="260"/>
      <c r="AT48" s="260"/>
      <c r="AU48" s="260"/>
      <c r="AV48" s="260"/>
      <c r="AW48" s="260"/>
      <c r="AX48" s="260"/>
    </row>
    <row r="49" spans="1:50" ht="47.15" customHeight="1">
      <c r="A49" s="274" t="s">
        <v>222</v>
      </c>
      <c r="B49" s="280" t="str">
        <f>IF('1. Samlet budgetoversigt'!$F$20="Ja (anbefales)","Opfølgende outcomemåling efter afsluttet projekt","")</f>
        <v/>
      </c>
      <c r="C49" s="275" t="str">
        <f>IF('1. Samlet budgetoversigt'!$F$20="Ja (anbefales)","Ekstern Evaluator","")</f>
        <v/>
      </c>
      <c r="D49" s="54"/>
      <c r="E49" s="54"/>
      <c r="F49" s="54"/>
      <c r="G49" s="54"/>
      <c r="H49" s="54"/>
      <c r="I49" s="54"/>
      <c r="J49" s="54"/>
      <c r="K49" s="54"/>
      <c r="L49" s="54"/>
      <c r="M49" s="54"/>
      <c r="N49" s="54"/>
      <c r="O49" s="54"/>
      <c r="P49" s="54"/>
      <c r="Q49" s="54"/>
      <c r="R49" s="54"/>
      <c r="S49" s="54"/>
      <c r="T49" s="54"/>
      <c r="U49" s="54"/>
      <c r="V49" s="54"/>
      <c r="W49" s="54"/>
      <c r="X49" s="54"/>
      <c r="Y49" s="54"/>
      <c r="Z49" s="54"/>
      <c r="AA49" s="54"/>
      <c r="AB49" s="266"/>
      <c r="AC49" s="276"/>
      <c r="AD49" s="70"/>
      <c r="AE49" s="327"/>
      <c r="AF49" s="260"/>
      <c r="AG49" s="260"/>
      <c r="AH49" s="260"/>
      <c r="AI49" s="260"/>
      <c r="AJ49" s="260"/>
      <c r="AK49" s="260"/>
      <c r="AL49" s="260"/>
      <c r="AM49" s="260"/>
      <c r="AN49" s="260"/>
      <c r="AO49" s="260"/>
      <c r="AP49" s="260"/>
      <c r="AQ49" s="260"/>
      <c r="AR49" s="260"/>
      <c r="AS49" s="260"/>
      <c r="AT49" s="260"/>
      <c r="AU49" s="260"/>
      <c r="AV49" s="260"/>
      <c r="AW49" s="260"/>
      <c r="AX49" s="260"/>
    </row>
    <row r="50" spans="1:50" ht="47.15" customHeight="1">
      <c r="A50" s="274" t="s">
        <v>286</v>
      </c>
      <c r="B50" s="280" t="str">
        <f>IF('1. Samlet budgetoversigt'!$F$20="Ja (anbefales)","Buffer afsat til eventuelt arbejde vedr. effektmåling","")</f>
        <v/>
      </c>
      <c r="C50" s="275" t="str">
        <f>IF('1. Samlet budgetoversigt'!$F$20="Ja (anbefales)","Relevante projektpartnere","")</f>
        <v/>
      </c>
      <c r="D50" s="54"/>
      <c r="E50" s="54"/>
      <c r="F50" s="54"/>
      <c r="G50" s="54"/>
      <c r="H50" s="54"/>
      <c r="I50" s="54"/>
      <c r="J50" s="54"/>
      <c r="K50" s="54"/>
      <c r="L50" s="54"/>
      <c r="M50" s="54"/>
      <c r="N50" s="54"/>
      <c r="O50" s="54"/>
      <c r="P50" s="54"/>
      <c r="Q50" s="54"/>
      <c r="R50" s="54"/>
      <c r="S50" s="54"/>
      <c r="T50" s="54"/>
      <c r="U50" s="54"/>
      <c r="V50" s="54"/>
      <c r="W50" s="54"/>
      <c r="X50" s="54"/>
      <c r="Y50" s="54"/>
      <c r="Z50" s="54"/>
      <c r="AA50" s="54"/>
      <c r="AB50" s="266"/>
      <c r="AC50" s="276"/>
      <c r="AD50" s="70"/>
      <c r="AE50" s="327"/>
      <c r="AF50" s="260"/>
      <c r="AG50" s="260"/>
      <c r="AH50" s="260"/>
      <c r="AI50" s="260"/>
      <c r="AJ50" s="260"/>
      <c r="AK50" s="260"/>
      <c r="AL50" s="260"/>
      <c r="AM50" s="260"/>
      <c r="AN50" s="260"/>
      <c r="AO50" s="260"/>
      <c r="AP50" s="260"/>
      <c r="AQ50" s="260"/>
      <c r="AR50" s="260"/>
      <c r="AS50" s="260"/>
      <c r="AT50" s="260"/>
      <c r="AU50" s="260"/>
      <c r="AV50" s="260"/>
      <c r="AW50" s="260"/>
      <c r="AX50" s="260"/>
    </row>
    <row r="51" spans="1:50" ht="15.65" customHeight="1">
      <c r="A51" s="316" t="s">
        <v>80</v>
      </c>
      <c r="B51" s="280"/>
      <c r="C51" s="53"/>
      <c r="D51" s="54"/>
      <c r="E51" s="54"/>
      <c r="F51" s="54"/>
      <c r="G51" s="54"/>
      <c r="H51" s="54"/>
      <c r="I51" s="54"/>
      <c r="J51" s="54"/>
      <c r="K51" s="54"/>
      <c r="L51" s="54"/>
      <c r="M51" s="54"/>
      <c r="N51" s="54"/>
      <c r="O51" s="54"/>
      <c r="P51" s="54"/>
      <c r="Q51" s="54"/>
      <c r="R51" s="54"/>
      <c r="S51" s="54"/>
      <c r="T51" s="54"/>
      <c r="U51" s="54"/>
      <c r="V51" s="54"/>
      <c r="W51" s="54"/>
      <c r="X51" s="54"/>
      <c r="Y51" s="54"/>
      <c r="Z51" s="54"/>
      <c r="AA51" s="54"/>
      <c r="AB51" s="70"/>
      <c r="AC51" s="70"/>
      <c r="AD51" s="70"/>
      <c r="AE51" s="320"/>
      <c r="AF51" s="260"/>
      <c r="AG51" s="260"/>
      <c r="AH51" s="260"/>
      <c r="AI51" s="260"/>
      <c r="AJ51" s="260"/>
      <c r="AK51" s="260"/>
      <c r="AL51" s="260"/>
      <c r="AM51" s="260"/>
      <c r="AN51" s="260"/>
      <c r="AO51" s="260"/>
      <c r="AP51" s="260"/>
      <c r="AQ51" s="260"/>
      <c r="AR51" s="260"/>
      <c r="AS51" s="260"/>
      <c r="AT51" s="260"/>
      <c r="AU51" s="260"/>
      <c r="AV51" s="260"/>
      <c r="AW51" s="260"/>
      <c r="AX51" s="260"/>
    </row>
    <row r="52" spans="1:50" ht="15.65" customHeight="1">
      <c r="A52" s="274" t="s">
        <v>215</v>
      </c>
      <c r="B52" s="280" t="str">
        <f>IF('1. Samlet budgetoversigt'!$F$20="Ja (anbefales)","Gennemført efterkvalificering","")</f>
        <v/>
      </c>
      <c r="C52" s="53"/>
      <c r="D52" s="54"/>
      <c r="E52" s="54"/>
      <c r="F52" s="54"/>
      <c r="G52" s="54"/>
      <c r="H52" s="54"/>
      <c r="I52" s="54"/>
      <c r="J52" s="54"/>
      <c r="K52" s="54"/>
      <c r="L52" s="54"/>
      <c r="M52" s="54"/>
      <c r="N52" s="54"/>
      <c r="O52" s="54"/>
      <c r="P52" s="54"/>
      <c r="Q52" s="54"/>
      <c r="R52" s="54"/>
      <c r="S52" s="54"/>
      <c r="T52" s="54"/>
      <c r="U52" s="54"/>
      <c r="V52" s="54"/>
      <c r="W52" s="54"/>
      <c r="X52" s="54"/>
      <c r="Y52" s="54"/>
      <c r="Z52" s="54"/>
      <c r="AA52" s="54"/>
      <c r="AB52" s="70"/>
      <c r="AC52" s="70"/>
      <c r="AD52" s="70"/>
      <c r="AE52" s="320"/>
      <c r="AF52" s="260"/>
      <c r="AG52" s="260"/>
      <c r="AH52" s="260"/>
      <c r="AI52" s="260"/>
      <c r="AJ52" s="260"/>
      <c r="AK52" s="260"/>
      <c r="AL52" s="260"/>
      <c r="AM52" s="260"/>
      <c r="AN52" s="260"/>
      <c r="AO52" s="260"/>
      <c r="AP52" s="260"/>
      <c r="AQ52" s="260"/>
      <c r="AR52" s="260"/>
      <c r="AS52" s="260"/>
      <c r="AT52" s="260"/>
      <c r="AU52" s="260"/>
      <c r="AV52" s="260"/>
      <c r="AW52" s="260"/>
      <c r="AX52" s="260"/>
    </row>
    <row r="53" spans="1:50" ht="15.65" customHeight="1">
      <c r="A53" s="274" t="s">
        <v>216</v>
      </c>
      <c r="B53" s="318" t="str">
        <f>IF('1. Samlet budgetoversigt'!$F$20="Ja (anbefales)","Gennemført nulpunktsmåling","")</f>
        <v/>
      </c>
      <c r="C53" s="53"/>
      <c r="D53" s="54"/>
      <c r="E53" s="54"/>
      <c r="F53" s="54"/>
      <c r="G53" s="54"/>
      <c r="H53" s="54"/>
      <c r="I53" s="54"/>
      <c r="J53" s="54"/>
      <c r="K53" s="54"/>
      <c r="L53" s="54"/>
      <c r="M53" s="54"/>
      <c r="N53" s="54"/>
      <c r="O53" s="54"/>
      <c r="P53" s="54"/>
      <c r="Q53" s="54"/>
      <c r="R53" s="54"/>
      <c r="S53" s="54"/>
      <c r="T53" s="54"/>
      <c r="U53" s="54"/>
      <c r="V53" s="54"/>
      <c r="W53" s="54"/>
      <c r="X53" s="54"/>
      <c r="Y53" s="54"/>
      <c r="Z53" s="54"/>
      <c r="AA53" s="54"/>
      <c r="AB53" s="70"/>
      <c r="AC53" s="70"/>
      <c r="AD53" s="70"/>
      <c r="AE53" s="320"/>
      <c r="AF53" s="260"/>
      <c r="AG53" s="260"/>
      <c r="AH53" s="260"/>
      <c r="AI53" s="260"/>
      <c r="AJ53" s="260"/>
      <c r="AK53" s="260"/>
      <c r="AL53" s="260"/>
      <c r="AM53" s="260"/>
      <c r="AN53" s="260"/>
      <c r="AO53" s="260"/>
      <c r="AP53" s="260"/>
      <c r="AQ53" s="260"/>
      <c r="AR53" s="260"/>
      <c r="AS53" s="260"/>
      <c r="AT53" s="260"/>
      <c r="AU53" s="260"/>
      <c r="AV53" s="260"/>
      <c r="AW53" s="260"/>
      <c r="AX53" s="260"/>
    </row>
    <row r="54" spans="1:50" ht="15.65" customHeight="1">
      <c r="A54" s="274" t="s">
        <v>217</v>
      </c>
      <c r="B54" s="318" t="str">
        <f>IF('1. Samlet budgetoversigt'!$F$20="Ja (anbefales)","Gennemført outputmåling","")</f>
        <v/>
      </c>
      <c r="C54" s="53"/>
      <c r="D54" s="54"/>
      <c r="E54" s="54"/>
      <c r="F54" s="54"/>
      <c r="G54" s="54"/>
      <c r="H54" s="54"/>
      <c r="I54" s="54"/>
      <c r="J54" s="54"/>
      <c r="K54" s="54"/>
      <c r="L54" s="54"/>
      <c r="M54" s="54"/>
      <c r="N54" s="54"/>
      <c r="O54" s="54"/>
      <c r="P54" s="54"/>
      <c r="Q54" s="54"/>
      <c r="R54" s="54"/>
      <c r="S54" s="54"/>
      <c r="T54" s="54"/>
      <c r="U54" s="54"/>
      <c r="V54" s="54"/>
      <c r="W54" s="54"/>
      <c r="X54" s="54"/>
      <c r="Y54" s="54"/>
      <c r="Z54" s="54"/>
      <c r="AA54" s="54"/>
      <c r="AB54" s="70"/>
      <c r="AC54" s="70"/>
      <c r="AD54" s="70"/>
      <c r="AE54" s="320"/>
      <c r="AF54" s="260"/>
      <c r="AG54" s="260"/>
      <c r="AH54" s="260"/>
      <c r="AI54" s="260"/>
      <c r="AJ54" s="260"/>
      <c r="AK54" s="260"/>
      <c r="AL54" s="260"/>
      <c r="AM54" s="260"/>
      <c r="AN54" s="260"/>
      <c r="AO54" s="260"/>
      <c r="AP54" s="260"/>
      <c r="AQ54" s="260"/>
      <c r="AR54" s="260"/>
      <c r="AS54" s="260"/>
      <c r="AT54" s="260"/>
      <c r="AU54" s="260"/>
      <c r="AV54" s="260"/>
      <c r="AW54" s="260"/>
      <c r="AX54" s="260"/>
    </row>
    <row r="55" spans="1:50" ht="15.65" customHeight="1">
      <c r="A55" s="274" t="s">
        <v>230</v>
      </c>
      <c r="B55" s="280" t="str">
        <f>IF('1. Samlet budgetoversigt'!$F$20="Ja (anbefales)","Gennemført outcomemåling","")</f>
        <v/>
      </c>
      <c r="C55" s="53"/>
      <c r="D55" s="54"/>
      <c r="E55" s="54"/>
      <c r="F55" s="54"/>
      <c r="G55" s="54"/>
      <c r="H55" s="54"/>
      <c r="I55" s="54"/>
      <c r="J55" s="54"/>
      <c r="K55" s="54"/>
      <c r="L55" s="54"/>
      <c r="M55" s="54"/>
      <c r="N55" s="54"/>
      <c r="O55" s="54"/>
      <c r="P55" s="54"/>
      <c r="Q55" s="54"/>
      <c r="R55" s="54"/>
      <c r="S55" s="54"/>
      <c r="T55" s="54"/>
      <c r="U55" s="54"/>
      <c r="V55" s="54"/>
      <c r="W55" s="54"/>
      <c r="X55" s="54"/>
      <c r="Y55" s="54"/>
      <c r="Z55" s="54"/>
      <c r="AA55" s="54"/>
      <c r="AB55" s="70"/>
      <c r="AC55" s="70"/>
      <c r="AD55" s="70"/>
      <c r="AE55" s="320"/>
      <c r="AF55" s="260"/>
      <c r="AG55" s="260"/>
      <c r="AH55" s="260"/>
      <c r="AI55" s="260"/>
      <c r="AJ55" s="260"/>
      <c r="AK55" s="260"/>
      <c r="AL55" s="260"/>
      <c r="AM55" s="260"/>
      <c r="AN55" s="260"/>
      <c r="AO55" s="260"/>
      <c r="AP55" s="260"/>
      <c r="AQ55" s="260"/>
      <c r="AR55" s="260"/>
      <c r="AS55" s="260"/>
      <c r="AT55" s="260"/>
      <c r="AU55" s="260"/>
      <c r="AV55" s="260"/>
      <c r="AW55" s="260"/>
      <c r="AX55" s="260"/>
    </row>
    <row r="56" spans="1:50" ht="15.65" customHeight="1">
      <c r="A56" s="317"/>
      <c r="B56" s="317"/>
      <c r="C56" s="309"/>
      <c r="D56" s="310"/>
      <c r="E56" s="310"/>
      <c r="F56" s="310"/>
      <c r="G56" s="310"/>
      <c r="H56" s="310"/>
      <c r="I56" s="310"/>
      <c r="J56" s="310"/>
      <c r="K56" s="310"/>
      <c r="L56" s="310"/>
      <c r="M56" s="310"/>
      <c r="N56" s="310"/>
      <c r="O56" s="310"/>
      <c r="P56" s="310"/>
      <c r="Q56" s="310"/>
      <c r="R56" s="310"/>
      <c r="S56" s="310"/>
      <c r="T56" s="310"/>
      <c r="U56" s="310"/>
      <c r="V56" s="310"/>
      <c r="W56" s="310"/>
      <c r="X56" s="310"/>
      <c r="Y56" s="310"/>
      <c r="Z56" s="310"/>
      <c r="AA56" s="310"/>
      <c r="AB56" s="311" t="s">
        <v>214</v>
      </c>
      <c r="AC56" s="312">
        <f>SUM($AC$46:$AC$55)</f>
        <v>0</v>
      </c>
      <c r="AD56" s="311" t="s">
        <v>90</v>
      </c>
      <c r="AE56" s="321">
        <f>SUM($AE$46:$AE$55)</f>
        <v>0</v>
      </c>
      <c r="AF56" s="260"/>
      <c r="AG56" s="260"/>
      <c r="AH56" s="260"/>
      <c r="AI56" s="260"/>
      <c r="AJ56" s="260"/>
      <c r="AK56" s="260"/>
      <c r="AL56" s="260"/>
      <c r="AM56" s="260"/>
      <c r="AN56" s="260"/>
      <c r="AO56" s="260"/>
      <c r="AP56" s="260"/>
      <c r="AQ56" s="260"/>
      <c r="AR56" s="260"/>
      <c r="AS56" s="260"/>
      <c r="AT56" s="260"/>
      <c r="AU56" s="260"/>
      <c r="AV56" s="260"/>
      <c r="AW56" s="260"/>
      <c r="AX56" s="260"/>
    </row>
    <row r="57" spans="1:50">
      <c r="A57" s="260"/>
      <c r="B57" s="260"/>
      <c r="C57" s="260"/>
      <c r="D57" s="260"/>
      <c r="E57" s="260"/>
      <c r="F57" s="260"/>
      <c r="G57" s="260"/>
      <c r="H57" s="260"/>
      <c r="I57" s="260"/>
      <c r="J57" s="260"/>
      <c r="K57" s="260"/>
      <c r="L57" s="260"/>
      <c r="M57" s="260"/>
      <c r="N57" s="260"/>
      <c r="O57" s="260"/>
      <c r="P57" s="260"/>
      <c r="Q57" s="260"/>
      <c r="R57" s="260"/>
      <c r="S57" s="260"/>
      <c r="T57" s="260"/>
      <c r="U57" s="260"/>
      <c r="V57" s="260"/>
      <c r="W57" s="260"/>
      <c r="X57" s="260"/>
      <c r="Y57" s="260"/>
      <c r="Z57" s="260"/>
      <c r="AA57" s="260"/>
      <c r="AB57" s="260"/>
      <c r="AC57" s="260"/>
      <c r="AD57" s="260"/>
      <c r="AE57" s="260"/>
      <c r="AF57" s="260"/>
      <c r="AG57" s="260"/>
      <c r="AH57" s="260"/>
      <c r="AI57" s="260"/>
      <c r="AJ57" s="260"/>
      <c r="AK57" s="260"/>
      <c r="AL57" s="260"/>
      <c r="AM57" s="260"/>
      <c r="AN57" s="260"/>
      <c r="AO57" s="260"/>
      <c r="AP57" s="260"/>
      <c r="AQ57" s="260"/>
      <c r="AR57" s="260"/>
      <c r="AS57" s="260"/>
      <c r="AT57" s="260"/>
      <c r="AU57" s="260"/>
      <c r="AV57" s="260"/>
      <c r="AW57" s="260"/>
      <c r="AX57" s="260"/>
    </row>
    <row r="58" spans="1:50">
      <c r="A58" s="260"/>
      <c r="B58" s="260"/>
      <c r="C58" s="260"/>
      <c r="D58" s="260"/>
      <c r="E58" s="260"/>
      <c r="F58" s="260"/>
      <c r="G58" s="260"/>
      <c r="H58" s="260"/>
      <c r="I58" s="260"/>
      <c r="J58" s="260"/>
      <c r="K58" s="260"/>
      <c r="L58" s="260"/>
      <c r="M58" s="260"/>
      <c r="N58" s="260"/>
      <c r="O58" s="260"/>
      <c r="P58" s="260"/>
      <c r="Q58" s="260"/>
      <c r="R58" s="260"/>
      <c r="S58" s="260"/>
      <c r="T58" s="260"/>
      <c r="U58" s="260"/>
      <c r="V58" s="260"/>
      <c r="W58" s="260"/>
      <c r="X58" s="260"/>
      <c r="Y58" s="260"/>
      <c r="Z58" s="260"/>
      <c r="AA58" s="260"/>
      <c r="AB58" s="260"/>
      <c r="AC58" s="260"/>
      <c r="AD58" s="260"/>
      <c r="AE58" s="260"/>
      <c r="AF58" s="260"/>
      <c r="AG58" s="260"/>
      <c r="AH58" s="260"/>
      <c r="AI58" s="260"/>
      <c r="AJ58" s="260"/>
      <c r="AK58" s="260"/>
      <c r="AL58" s="260"/>
      <c r="AM58" s="260"/>
      <c r="AN58" s="260"/>
      <c r="AO58" s="260"/>
      <c r="AP58" s="260"/>
      <c r="AQ58" s="260"/>
      <c r="AR58" s="260"/>
      <c r="AS58" s="260"/>
      <c r="AT58" s="260"/>
      <c r="AU58" s="260"/>
      <c r="AV58" s="260"/>
      <c r="AW58" s="260"/>
      <c r="AX58" s="260"/>
    </row>
    <row r="59" spans="1:50" ht="44.9" customHeight="1">
      <c r="A59" s="260"/>
      <c r="B59" s="260"/>
      <c r="C59" s="260"/>
      <c r="D59" s="260"/>
      <c r="E59" s="260"/>
      <c r="F59" s="260"/>
      <c r="G59" s="260"/>
      <c r="H59" s="260"/>
      <c r="I59" s="260"/>
      <c r="J59" s="260"/>
      <c r="K59" s="260"/>
      <c r="L59" s="260"/>
      <c r="M59" s="260"/>
      <c r="N59" s="260"/>
      <c r="O59" s="260"/>
      <c r="P59" s="260"/>
      <c r="Q59" s="260"/>
      <c r="R59" s="260"/>
      <c r="S59" s="260"/>
      <c r="T59" s="260"/>
      <c r="U59" s="260"/>
      <c r="V59" s="260"/>
      <c r="W59" s="260"/>
      <c r="X59" s="260"/>
      <c r="Y59" s="260"/>
      <c r="Z59" s="260"/>
      <c r="AA59" s="260"/>
      <c r="AB59" s="260"/>
      <c r="AC59" s="260"/>
      <c r="AD59" s="260"/>
      <c r="AE59" s="260"/>
      <c r="AF59" s="260"/>
      <c r="AG59" s="260"/>
      <c r="AH59" s="260"/>
      <c r="AI59" s="260"/>
      <c r="AJ59" s="260"/>
      <c r="AK59" s="260"/>
      <c r="AL59" s="260"/>
      <c r="AM59" s="260"/>
      <c r="AN59" s="260"/>
      <c r="AO59" s="260"/>
      <c r="AP59" s="260"/>
      <c r="AQ59" s="260"/>
      <c r="AR59" s="260"/>
      <c r="AS59" s="260"/>
      <c r="AT59" s="260"/>
      <c r="AU59" s="260"/>
      <c r="AV59" s="260"/>
      <c r="AW59" s="260"/>
      <c r="AX59" s="260"/>
    </row>
    <row r="60" spans="1:50">
      <c r="A60" s="260"/>
      <c r="B60" s="260"/>
      <c r="C60" s="260"/>
      <c r="D60" s="260"/>
      <c r="E60" s="260"/>
      <c r="F60" s="260"/>
      <c r="G60" s="260"/>
      <c r="H60" s="260"/>
      <c r="I60" s="260"/>
      <c r="J60" s="260"/>
      <c r="K60" s="260"/>
      <c r="L60" s="260"/>
      <c r="M60" s="260"/>
      <c r="N60" s="260"/>
      <c r="O60" s="260"/>
      <c r="P60" s="260"/>
      <c r="Q60" s="260"/>
      <c r="R60" s="260"/>
      <c r="S60" s="260"/>
      <c r="T60" s="260"/>
      <c r="U60" s="260"/>
      <c r="V60" s="260"/>
      <c r="W60" s="260"/>
      <c r="X60" s="260"/>
      <c r="Y60" s="260"/>
      <c r="Z60" s="260"/>
      <c r="AA60" s="260"/>
      <c r="AB60" s="260"/>
      <c r="AC60" s="260"/>
      <c r="AD60" s="260"/>
      <c r="AE60" s="260"/>
      <c r="AF60" s="260"/>
      <c r="AG60" s="260"/>
      <c r="AH60" s="260"/>
      <c r="AI60" s="260"/>
      <c r="AJ60" s="260"/>
      <c r="AK60" s="260"/>
      <c r="AL60" s="260"/>
      <c r="AM60" s="260"/>
      <c r="AN60" s="260"/>
      <c r="AO60" s="260"/>
      <c r="AP60" s="260"/>
      <c r="AQ60" s="260"/>
      <c r="AR60" s="260"/>
      <c r="AS60" s="260"/>
      <c r="AT60" s="260"/>
      <c r="AU60" s="260"/>
      <c r="AV60" s="260"/>
      <c r="AW60" s="260"/>
      <c r="AX60" s="260"/>
    </row>
    <row r="61" spans="1:50">
      <c r="A61" s="260"/>
      <c r="B61" s="260"/>
      <c r="C61" s="260"/>
      <c r="D61" s="260"/>
      <c r="E61" s="260"/>
      <c r="F61" s="260"/>
      <c r="G61" s="260"/>
      <c r="H61" s="260"/>
      <c r="I61" s="260"/>
      <c r="J61" s="260"/>
      <c r="K61" s="260"/>
      <c r="L61" s="260"/>
      <c r="M61" s="260"/>
      <c r="N61" s="260"/>
      <c r="O61" s="260"/>
      <c r="P61" s="260"/>
      <c r="Q61" s="260"/>
      <c r="R61" s="260"/>
      <c r="S61" s="260"/>
      <c r="T61" s="260"/>
      <c r="U61" s="260"/>
      <c r="V61" s="260"/>
      <c r="W61" s="260"/>
      <c r="X61" s="260"/>
      <c r="Y61" s="260"/>
      <c r="Z61" s="260"/>
      <c r="AA61" s="260"/>
      <c r="AB61" s="260"/>
      <c r="AC61" s="260"/>
      <c r="AD61" s="260"/>
      <c r="AE61" s="260"/>
      <c r="AF61" s="260"/>
      <c r="AG61" s="260"/>
      <c r="AH61" s="260"/>
      <c r="AI61" s="260"/>
      <c r="AJ61" s="260"/>
      <c r="AK61" s="260"/>
      <c r="AL61" s="260"/>
      <c r="AM61" s="260"/>
      <c r="AN61" s="260"/>
      <c r="AO61" s="260"/>
      <c r="AP61" s="260"/>
      <c r="AQ61" s="260"/>
      <c r="AR61" s="260"/>
      <c r="AS61" s="260"/>
      <c r="AT61" s="260"/>
      <c r="AU61" s="260"/>
      <c r="AV61" s="260"/>
      <c r="AW61" s="260"/>
      <c r="AX61" s="260"/>
    </row>
  </sheetData>
  <sheetProtection algorithmName="SHA-512" hashValue="EBG7jDo9QhBBCBuzMCdoMTz4xHZT0N+vAeWSuHroTvZtF8/mMaFMhSPna6gGcy+0+F8LAMlE7I65OcZNWLVkfA==" saltValue="oHmgBckOnhtycWxx2T5fuQ==" spinCount="100000" sheet="1" formatCells="0" insertColumns="0" insertRows="0" deleteColumns="0" deleteRows="0" selectLockedCells="1"/>
  <mergeCells count="12">
    <mergeCell ref="AB3:AC3"/>
    <mergeCell ref="AD3:AE3"/>
    <mergeCell ref="A44:B44"/>
    <mergeCell ref="A12:B12"/>
    <mergeCell ref="H3:K3"/>
    <mergeCell ref="L3:O3"/>
    <mergeCell ref="D3:G3"/>
    <mergeCell ref="A1:AA1"/>
    <mergeCell ref="A2:AA2"/>
    <mergeCell ref="X3:AA3"/>
    <mergeCell ref="P3:S3"/>
    <mergeCell ref="T3:W3"/>
  </mergeCells>
  <phoneticPr fontId="0" type="noConversion"/>
  <conditionalFormatting sqref="A46:A51">
    <cfRule type="expression" dxfId="223" priority="11">
      <formula>$AE$46&lt;58000</formula>
    </cfRule>
  </conditionalFormatting>
  <conditionalFormatting sqref="A52:A55">
    <cfRule type="expression" dxfId="222" priority="10">
      <formula>$AE$46&lt;58000</formula>
    </cfRule>
  </conditionalFormatting>
  <conditionalFormatting sqref="C56:AE56 A55:B55">
    <cfRule type="expression" dxfId="221" priority="8">
      <formula>$AE$46&lt;58000</formula>
    </cfRule>
  </conditionalFormatting>
  <conditionalFormatting sqref="A56:B56">
    <cfRule type="expression" dxfId="220" priority="7">
      <formula>$AE$46&lt;58000</formula>
    </cfRule>
  </conditionalFormatting>
  <conditionalFormatting sqref="AC1:AC2">
    <cfRule type="expression" dxfId="219" priority="6">
      <formula>$AC$1=$AC$2</formula>
    </cfRule>
  </conditionalFormatting>
  <conditionalFormatting sqref="AE1:AE2">
    <cfRule type="expression" dxfId="218" priority="5">
      <formula>$AE$1=$AE$2</formula>
    </cfRule>
  </conditionalFormatting>
  <conditionalFormatting sqref="AE46">
    <cfRule type="expression" dxfId="217" priority="4">
      <formula>$AE$46=0</formula>
    </cfRule>
  </conditionalFormatting>
  <conditionalFormatting sqref="A46:AF58">
    <cfRule type="expression" dxfId="216" priority="2">
      <formula>$AE$46=0</formula>
    </cfRule>
  </conditionalFormatting>
  <conditionalFormatting sqref="A46:AE46">
    <cfRule type="expression" dxfId="215" priority="1">
      <formula>$AE$46=0</formula>
    </cfRule>
  </conditionalFormatting>
  <pageMargins left="0.2" right="0.19" top="0.74803149606299213" bottom="0.74803149606299213" header="0.31496062992125984" footer="0.31496062992125984"/>
  <pageSetup paperSize="8" orientation="landscape" r:id="rId1"/>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BDF0F-84B6-4815-ABEA-F6B64C30462F}">
  <sheetPr>
    <tabColor rgb="FF61B0A8"/>
  </sheetPr>
  <dimension ref="A1:AO459"/>
  <sheetViews>
    <sheetView zoomScale="110" zoomScaleNormal="110" zoomScaleSheetLayoutView="90" zoomScalePageLayoutView="75" workbookViewId="0">
      <selection activeCell="C18" sqref="C18"/>
    </sheetView>
  </sheetViews>
  <sheetFormatPr defaultColWidth="8.58203125" defaultRowHeight="14"/>
  <cols>
    <col min="1" max="1" width="19.58203125" style="3" customWidth="1"/>
    <col min="2" max="2" width="21.5" style="3" customWidth="1"/>
    <col min="3" max="4" width="30.58203125" style="3" customWidth="1"/>
    <col min="5" max="5" width="25.58203125" style="3" customWidth="1"/>
    <col min="6" max="6" width="22" style="3" bestFit="1" customWidth="1"/>
    <col min="7" max="7" width="16.5" style="3" customWidth="1"/>
    <col min="8" max="8" width="29.58203125" style="3" customWidth="1"/>
    <col min="9" max="9" width="13.58203125" style="3" bestFit="1" customWidth="1"/>
    <col min="10" max="10" width="11.5" style="3" customWidth="1"/>
    <col min="11" max="13" width="8.58203125" style="3" customWidth="1"/>
    <col min="14" max="14" width="11.08203125" style="3" customWidth="1"/>
    <col min="15" max="15" width="5.58203125" style="3" customWidth="1"/>
    <col min="16" max="16" width="5.08203125" style="3" customWidth="1"/>
    <col min="17" max="17" width="17.58203125" customWidth="1"/>
    <col min="18" max="18" width="17.75" style="18" customWidth="1"/>
    <col min="19" max="19" width="50.58203125" style="35" hidden="1" customWidth="1"/>
    <col min="20" max="20" width="41.58203125" style="19" hidden="1" customWidth="1"/>
    <col min="21" max="21" width="36.83203125" style="20" hidden="1" customWidth="1"/>
    <col min="22" max="22" width="43.58203125" hidden="1" customWidth="1"/>
    <col min="23" max="23" width="19.58203125" style="20" hidden="1" customWidth="1"/>
    <col min="24" max="24" width="40.08203125" hidden="1" customWidth="1"/>
    <col min="25" max="25" width="30.08203125" style="3" hidden="1" customWidth="1"/>
    <col min="26" max="26" width="13.08203125" style="3" hidden="1" customWidth="1"/>
    <col min="27" max="27" width="50.58203125" style="3" hidden="1" customWidth="1"/>
    <col min="28" max="28" width="12.33203125" style="3" hidden="1" customWidth="1"/>
    <col min="29" max="29" width="8.58203125" style="3" hidden="1" customWidth="1"/>
    <col min="30" max="30" width="10.83203125" style="3" hidden="1" customWidth="1"/>
    <col min="31" max="31" width="10.08203125" style="3" hidden="1" customWidth="1"/>
    <col min="32" max="32" width="9.08203125" style="3" hidden="1" customWidth="1"/>
    <col min="33" max="33" width="9.58203125" style="3" hidden="1" customWidth="1"/>
    <col min="34" max="34" width="6.5" style="3" hidden="1" customWidth="1"/>
    <col min="35" max="35" width="7.08203125" style="3" hidden="1" customWidth="1"/>
    <col min="36" max="36" width="6.58203125" style="3" hidden="1" customWidth="1"/>
    <col min="37" max="37" width="10.58203125" style="3" hidden="1" customWidth="1"/>
    <col min="38" max="38" width="14.08203125" style="3" hidden="1" customWidth="1"/>
    <col min="39" max="41" width="0" style="3" hidden="1" customWidth="1"/>
    <col min="42" max="16384" width="8.58203125" style="3"/>
  </cols>
  <sheetData>
    <row r="1" spans="1:31">
      <c r="A1" s="584" t="s">
        <v>22</v>
      </c>
      <c r="B1" s="584"/>
      <c r="C1" s="584"/>
      <c r="D1" s="584"/>
      <c r="E1" s="584"/>
      <c r="F1" s="404"/>
      <c r="G1" s="404"/>
      <c r="H1" s="404"/>
      <c r="I1" s="404"/>
      <c r="J1" s="404"/>
      <c r="K1" s="404"/>
      <c r="L1" s="404"/>
      <c r="M1" s="404"/>
      <c r="N1" s="404"/>
      <c r="O1" s="404"/>
    </row>
    <row r="2" spans="1:31" ht="14.5" thickBot="1">
      <c r="A2" s="404"/>
      <c r="B2" s="404"/>
      <c r="C2" s="404"/>
      <c r="D2" s="404"/>
      <c r="E2" s="404"/>
      <c r="F2" s="404"/>
      <c r="G2" s="404"/>
      <c r="H2" s="404"/>
      <c r="I2" s="404"/>
      <c r="J2" s="404"/>
      <c r="K2" s="404"/>
      <c r="L2" s="404"/>
      <c r="M2" s="404"/>
      <c r="N2" s="404"/>
      <c r="O2" s="404"/>
    </row>
    <row r="3" spans="1:31">
      <c r="A3" s="471" t="s">
        <v>32</v>
      </c>
      <c r="B3" s="585" t="s">
        <v>143</v>
      </c>
      <c r="C3" s="586"/>
      <c r="D3" s="586"/>
      <c r="E3" s="586"/>
      <c r="F3" s="586"/>
      <c r="G3" s="587"/>
      <c r="H3" s="472"/>
      <c r="I3" s="588" t="s">
        <v>191</v>
      </c>
      <c r="J3" s="589"/>
      <c r="K3" s="590"/>
      <c r="L3" s="404"/>
      <c r="M3" s="404"/>
      <c r="N3" s="404"/>
      <c r="O3" s="404"/>
    </row>
    <row r="4" spans="1:31" ht="14.5" thickBot="1">
      <c r="A4" s="473"/>
      <c r="B4" s="473"/>
      <c r="C4" s="474" t="s">
        <v>23</v>
      </c>
      <c r="D4" s="474"/>
      <c r="E4" s="475"/>
      <c r="F4" s="475"/>
      <c r="G4" s="472"/>
      <c r="H4" s="472"/>
      <c r="I4" s="591" t="s">
        <v>65</v>
      </c>
      <c r="J4" s="592"/>
      <c r="K4" s="593"/>
      <c r="L4" s="404"/>
      <c r="M4" s="404"/>
      <c r="N4" s="472"/>
      <c r="O4" s="404"/>
    </row>
    <row r="5" spans="1:31" ht="14.5" thickBot="1">
      <c r="A5" s="476"/>
      <c r="B5" s="477" t="s">
        <v>70</v>
      </c>
      <c r="C5" s="477" t="s">
        <v>145</v>
      </c>
      <c r="D5" s="477" t="s">
        <v>151</v>
      </c>
      <c r="E5" s="478" t="s">
        <v>0</v>
      </c>
      <c r="F5" s="479" t="s">
        <v>9</v>
      </c>
      <c r="G5" s="404"/>
      <c r="H5" s="404"/>
      <c r="I5" s="404"/>
      <c r="J5" s="404"/>
      <c r="K5" s="404"/>
      <c r="L5" s="404"/>
      <c r="M5" s="404"/>
      <c r="N5" s="404"/>
      <c r="O5" s="404"/>
      <c r="P5" s="18"/>
      <c r="Q5" s="35"/>
      <c r="R5" s="35"/>
      <c r="S5" s="19"/>
      <c r="T5" s="20"/>
      <c r="U5"/>
      <c r="V5" s="20"/>
    </row>
    <row r="6" spans="1:31" ht="20">
      <c r="A6" s="480" t="s">
        <v>67</v>
      </c>
      <c r="B6" s="113">
        <f>B24+B47+B69+B91+B113+B135+B157+B179+B201+B223+B245+B267+B289+B311+B333+B355+B377+B399+B421+B443</f>
        <v>1113333.3333333335</v>
      </c>
      <c r="C6" s="113">
        <f t="shared" ref="C6:F6" si="0">C24+C47+C69+C91+C113+C135+C157+C179+C201+C223+C245+C267+C289+C311+C333+C355+C377+C399+C421+C443</f>
        <v>836666.66666666663</v>
      </c>
      <c r="D6" s="113">
        <f t="shared" si="0"/>
        <v>0</v>
      </c>
      <c r="E6" s="140">
        <f t="shared" si="0"/>
        <v>1950000</v>
      </c>
      <c r="F6" s="133">
        <f t="shared" si="0"/>
        <v>3033</v>
      </c>
      <c r="G6" s="481"/>
      <c r="H6" s="482"/>
      <c r="I6" s="482"/>
      <c r="J6" s="482"/>
      <c r="K6" s="482"/>
      <c r="L6" s="482"/>
      <c r="M6" s="482"/>
      <c r="N6" s="404"/>
      <c r="O6" s="404"/>
      <c r="P6" s="470"/>
      <c r="Q6" s="470"/>
      <c r="R6" s="470"/>
      <c r="S6" s="468"/>
      <c r="T6" s="468"/>
      <c r="U6" s="469"/>
      <c r="V6" s="157"/>
    </row>
    <row r="7" spans="1:31">
      <c r="A7" s="483" t="s">
        <v>3</v>
      </c>
      <c r="B7" s="131">
        <f t="shared" ref="B7:E16" si="1">B25+B48+B70+B92+B114+B136+B158+B180+B202+B224+B246+B268+B290+B312+B334+B356+B378+B400+B422+B444</f>
        <v>0</v>
      </c>
      <c r="C7" s="130">
        <f t="shared" si="1"/>
        <v>0</v>
      </c>
      <c r="D7" s="130">
        <f t="shared" si="1"/>
        <v>0</v>
      </c>
      <c r="E7" s="141">
        <f t="shared" si="1"/>
        <v>0</v>
      </c>
      <c r="F7" s="134"/>
      <c r="G7" s="481"/>
      <c r="H7" s="482"/>
      <c r="I7" s="482"/>
      <c r="J7" s="482"/>
      <c r="K7" s="482"/>
      <c r="L7" s="482"/>
      <c r="M7" s="482"/>
      <c r="N7" s="404"/>
      <c r="O7" s="404"/>
      <c r="P7" s="22"/>
      <c r="Q7" s="39"/>
      <c r="R7" s="39"/>
      <c r="S7" s="154"/>
      <c r="T7" s="154"/>
      <c r="U7" s="454"/>
      <c r="V7" s="154"/>
    </row>
    <row r="8" spans="1:31">
      <c r="A8" s="483" t="s">
        <v>69</v>
      </c>
      <c r="B8" s="131">
        <f t="shared" si="1"/>
        <v>201666.66666666669</v>
      </c>
      <c r="C8" s="130">
        <f t="shared" si="1"/>
        <v>148333.33333333331</v>
      </c>
      <c r="D8" s="130">
        <f t="shared" si="1"/>
        <v>0</v>
      </c>
      <c r="E8" s="141">
        <f t="shared" si="1"/>
        <v>350000</v>
      </c>
      <c r="F8" s="134"/>
      <c r="G8" s="481"/>
      <c r="H8" s="482"/>
      <c r="I8" s="482"/>
      <c r="J8" s="482"/>
      <c r="K8" s="482"/>
      <c r="L8" s="482"/>
      <c r="M8" s="482"/>
      <c r="N8" s="404"/>
      <c r="O8" s="404"/>
      <c r="P8" s="22"/>
      <c r="Q8" s="39"/>
      <c r="R8" s="39"/>
      <c r="S8" s="154"/>
      <c r="T8" s="154"/>
      <c r="U8" s="454"/>
      <c r="V8" s="154"/>
    </row>
    <row r="9" spans="1:31">
      <c r="A9" s="483" t="s">
        <v>34</v>
      </c>
      <c r="B9" s="131">
        <f t="shared" si="1"/>
        <v>12000</v>
      </c>
      <c r="C9" s="130">
        <f t="shared" si="1"/>
        <v>8000</v>
      </c>
      <c r="D9" s="130">
        <f t="shared" si="1"/>
        <v>0</v>
      </c>
      <c r="E9" s="141">
        <f t="shared" si="1"/>
        <v>20000</v>
      </c>
      <c r="F9" s="134"/>
      <c r="G9" s="481"/>
      <c r="H9" s="482"/>
      <c r="I9" s="482"/>
      <c r="J9" s="482"/>
      <c r="K9" s="482"/>
      <c r="L9" s="482"/>
      <c r="M9" s="482"/>
      <c r="N9" s="404"/>
      <c r="O9" s="404"/>
      <c r="P9" s="464"/>
      <c r="Q9" s="464"/>
      <c r="R9" s="464"/>
      <c r="S9" s="154"/>
      <c r="T9" s="154"/>
      <c r="U9" s="454"/>
      <c r="V9" s="154"/>
    </row>
    <row r="10" spans="1:31">
      <c r="A10" s="483" t="s">
        <v>2</v>
      </c>
      <c r="B10" s="131">
        <f t="shared" si="1"/>
        <v>1800</v>
      </c>
      <c r="C10" s="130">
        <f t="shared" si="1"/>
        <v>1200</v>
      </c>
      <c r="D10" s="130">
        <f t="shared" si="1"/>
        <v>0</v>
      </c>
      <c r="E10" s="141">
        <f t="shared" si="1"/>
        <v>3000</v>
      </c>
      <c r="F10" s="134"/>
      <c r="G10" s="481"/>
      <c r="H10" s="482"/>
      <c r="I10" s="482"/>
      <c r="J10" s="482"/>
      <c r="K10" s="482"/>
      <c r="L10" s="482"/>
      <c r="M10" s="482"/>
      <c r="N10" s="404"/>
      <c r="O10" s="404"/>
      <c r="P10" s="466"/>
      <c r="Q10" s="465"/>
      <c r="R10" s="465"/>
      <c r="S10" s="154"/>
      <c r="T10" s="154"/>
      <c r="U10" s="454"/>
      <c r="V10" s="154"/>
    </row>
    <row r="11" spans="1:31">
      <c r="A11" s="483" t="s">
        <v>10</v>
      </c>
      <c r="B11" s="131">
        <f t="shared" si="1"/>
        <v>0</v>
      </c>
      <c r="C11" s="130">
        <f t="shared" si="1"/>
        <v>0</v>
      </c>
      <c r="D11" s="130">
        <f t="shared" si="1"/>
        <v>0</v>
      </c>
      <c r="E11" s="141">
        <f t="shared" si="1"/>
        <v>0</v>
      </c>
      <c r="F11" s="134"/>
      <c r="G11" s="481"/>
      <c r="H11" s="482"/>
      <c r="I11" s="482"/>
      <c r="J11" s="482"/>
      <c r="K11" s="482"/>
      <c r="L11" s="482"/>
      <c r="M11" s="482"/>
      <c r="N11" s="404"/>
      <c r="O11" s="404"/>
      <c r="P11" s="465"/>
      <c r="Q11" s="465"/>
      <c r="R11" s="465"/>
      <c r="S11" s="154"/>
      <c r="T11" s="154"/>
      <c r="U11" s="454"/>
      <c r="V11" s="154"/>
    </row>
    <row r="12" spans="1:31" ht="14.5" thickBot="1">
      <c r="A12" s="484" t="s">
        <v>68</v>
      </c>
      <c r="B12" s="131">
        <f t="shared" si="1"/>
        <v>26000</v>
      </c>
      <c r="C12" s="130">
        <f t="shared" si="1"/>
        <v>14000</v>
      </c>
      <c r="D12" s="112">
        <f t="shared" si="1"/>
        <v>0</v>
      </c>
      <c r="E12" s="141">
        <f t="shared" si="1"/>
        <v>40000</v>
      </c>
      <c r="F12" s="134"/>
      <c r="G12" s="481"/>
      <c r="H12" s="482"/>
      <c r="I12" s="482"/>
      <c r="J12" s="482"/>
      <c r="K12" s="482"/>
      <c r="L12" s="482"/>
      <c r="M12" s="482"/>
      <c r="N12" s="404"/>
      <c r="O12" s="404"/>
      <c r="P12" s="465"/>
      <c r="Q12" s="465"/>
      <c r="R12" s="465"/>
      <c r="S12" s="154"/>
      <c r="T12" s="154"/>
      <c r="U12" s="454"/>
      <c r="V12" s="154"/>
    </row>
    <row r="13" spans="1:31">
      <c r="A13" s="485" t="s">
        <v>21</v>
      </c>
      <c r="B13" s="132">
        <f t="shared" si="1"/>
        <v>1351200</v>
      </c>
      <c r="C13" s="113">
        <f t="shared" si="1"/>
        <v>1005800</v>
      </c>
      <c r="D13" s="130">
        <f t="shared" si="1"/>
        <v>0</v>
      </c>
      <c r="E13" s="140">
        <f t="shared" si="1"/>
        <v>2357000</v>
      </c>
      <c r="F13" s="134"/>
      <c r="G13" s="481"/>
      <c r="H13" s="482"/>
      <c r="I13" s="482"/>
      <c r="J13" s="482"/>
      <c r="K13" s="482"/>
      <c r="L13" s="482"/>
      <c r="M13" s="482"/>
      <c r="N13" s="404"/>
      <c r="O13" s="404"/>
      <c r="P13" s="466"/>
      <c r="Q13" s="465"/>
      <c r="R13" s="465"/>
      <c r="S13" s="154"/>
      <c r="T13" s="154"/>
      <c r="U13" s="454"/>
      <c r="V13" s="154"/>
    </row>
    <row r="14" spans="1:31" ht="14.5" thickBot="1">
      <c r="A14" s="484" t="s">
        <v>1</v>
      </c>
      <c r="B14" s="130">
        <f t="shared" si="1"/>
        <v>334000</v>
      </c>
      <c r="C14" s="130">
        <f t="shared" si="1"/>
        <v>251000</v>
      </c>
      <c r="D14" s="112">
        <f t="shared" si="1"/>
        <v>0</v>
      </c>
      <c r="E14" s="141">
        <f t="shared" si="1"/>
        <v>585000</v>
      </c>
      <c r="F14" s="135"/>
      <c r="G14" s="481"/>
      <c r="H14" s="482"/>
      <c r="I14" s="482"/>
      <c r="J14" s="482"/>
      <c r="K14" s="482"/>
      <c r="L14" s="482"/>
      <c r="M14" s="482"/>
      <c r="N14" s="404"/>
      <c r="O14" s="404"/>
      <c r="P14" s="465"/>
      <c r="Q14" s="465"/>
      <c r="R14" s="465"/>
      <c r="S14" s="154"/>
      <c r="T14" s="154"/>
      <c r="U14" s="454"/>
      <c r="V14" s="154"/>
      <c r="AE14" s="99"/>
    </row>
    <row r="15" spans="1:31" ht="14.5" thickBot="1">
      <c r="A15" s="486" t="s">
        <v>0</v>
      </c>
      <c r="B15" s="124">
        <f t="shared" si="1"/>
        <v>1685200</v>
      </c>
      <c r="C15" s="124">
        <f t="shared" si="1"/>
        <v>1226800</v>
      </c>
      <c r="D15" s="112">
        <f t="shared" si="1"/>
        <v>0</v>
      </c>
      <c r="E15" s="140">
        <f t="shared" si="1"/>
        <v>2942000</v>
      </c>
      <c r="F15" s="135"/>
      <c r="G15" s="481"/>
      <c r="H15" s="482"/>
      <c r="I15" s="482"/>
      <c r="J15" s="482"/>
      <c r="K15" s="482"/>
      <c r="L15" s="482"/>
      <c r="M15" s="482"/>
      <c r="N15" s="404"/>
      <c r="O15" s="404"/>
      <c r="P15" s="465"/>
      <c r="Q15" s="465"/>
      <c r="R15" s="465"/>
      <c r="S15" s="154"/>
      <c r="T15" s="154"/>
      <c r="U15" s="454"/>
      <c r="V15" s="154"/>
      <c r="AE15" s="100"/>
    </row>
    <row r="16" spans="1:31" ht="14.5" customHeight="1" thickBot="1">
      <c r="A16" s="487" t="s">
        <v>101</v>
      </c>
      <c r="B16" s="113">
        <f t="shared" si="1"/>
        <v>1685200</v>
      </c>
      <c r="C16" s="113">
        <f t="shared" si="1"/>
        <v>30000</v>
      </c>
      <c r="D16" s="130">
        <f t="shared" si="1"/>
        <v>100000</v>
      </c>
      <c r="E16" s="136">
        <f t="shared" si="1"/>
        <v>1351200</v>
      </c>
      <c r="F16" s="484"/>
      <c r="G16" s="404"/>
      <c r="H16" s="404"/>
      <c r="I16" s="404"/>
      <c r="J16" s="404"/>
      <c r="K16" s="404"/>
      <c r="L16" s="404"/>
      <c r="M16" s="404"/>
      <c r="N16" s="404"/>
      <c r="O16" s="404"/>
      <c r="P16" s="466"/>
      <c r="Q16" s="466"/>
      <c r="R16" s="466"/>
      <c r="S16" s="154"/>
      <c r="T16" s="154"/>
      <c r="U16" s="454"/>
      <c r="V16" s="154"/>
      <c r="AE16" s="99"/>
    </row>
    <row r="17" spans="1:36">
      <c r="A17" s="481"/>
      <c r="B17" s="481"/>
      <c r="C17" s="481"/>
      <c r="D17" s="481"/>
      <c r="E17" s="481"/>
      <c r="F17" s="481"/>
      <c r="G17" s="481"/>
      <c r="H17" s="404"/>
      <c r="I17" s="404"/>
      <c r="J17" s="404"/>
      <c r="K17" s="404"/>
      <c r="L17" s="404"/>
      <c r="M17" s="404"/>
      <c r="N17" s="404"/>
      <c r="O17" s="404"/>
      <c r="P17" s="466"/>
      <c r="Q17" s="466"/>
      <c r="R17" s="466"/>
      <c r="S17" s="154"/>
      <c r="T17" s="154"/>
      <c r="U17" s="454"/>
      <c r="V17" s="154"/>
      <c r="AF17" s="99"/>
    </row>
    <row r="18" spans="1:36" ht="14.5">
      <c r="A18" s="9" t="s">
        <v>24</v>
      </c>
      <c r="B18" s="175" t="s">
        <v>66</v>
      </c>
      <c r="C18" s="119" t="s">
        <v>35</v>
      </c>
      <c r="D18" s="119"/>
      <c r="E18" s="10" t="s">
        <v>27</v>
      </c>
      <c r="F18" s="488" t="s">
        <v>130</v>
      </c>
      <c r="G18" s="489"/>
      <c r="H18" s="118"/>
      <c r="I18" s="120"/>
      <c r="J18" s="489"/>
      <c r="K18" s="489"/>
      <c r="L18" s="489"/>
      <c r="M18" s="489"/>
      <c r="N18" s="404"/>
      <c r="O18" s="404"/>
      <c r="P18" s="466"/>
      <c r="Q18" s="466"/>
      <c r="R18" s="466"/>
      <c r="S18" s="455"/>
      <c r="T18" s="154"/>
      <c r="U18" s="454"/>
      <c r="V18" s="155"/>
      <c r="W18" s="3"/>
      <c r="X18" s="40"/>
      <c r="AA18" s="98" t="str">
        <f>IF(NOT(ISERROR(MATCH("Selvfinansieret",B19,0))),"",IF(NOT(ISERROR(MATCH(B19,{"ABER"},0))),IF(X18=0,"",X18),IF(NOT(ISERROR(MATCH(B19,{"GEBER"},0))),IF(AG34=0,"",AG34),IF(NOT(ISERROR(MATCH(B19,{"FIBER"},0))),IF(Z18=0,"",Z18),""))))</f>
        <v/>
      </c>
      <c r="AF18" s="98"/>
    </row>
    <row r="19" spans="1:36" ht="15" customHeight="1" thickBot="1">
      <c r="A19" s="9" t="s">
        <v>144</v>
      </c>
      <c r="B19" s="490" t="s">
        <v>136</v>
      </c>
      <c r="C19" s="119"/>
      <c r="D19" s="119"/>
      <c r="E19" s="10" t="s">
        <v>127</v>
      </c>
      <c r="F19" s="491" t="s">
        <v>126</v>
      </c>
      <c r="G19" s="489"/>
      <c r="H19" s="118"/>
      <c r="I19" s="120"/>
      <c r="J19" s="489"/>
      <c r="K19" s="489"/>
      <c r="L19" s="489"/>
      <c r="M19" s="489"/>
      <c r="N19" s="404"/>
      <c r="O19" s="404"/>
      <c r="P19" s="463"/>
      <c r="Q19" s="463"/>
      <c r="R19" s="463"/>
      <c r="S19" s="456"/>
      <c r="T19" s="154"/>
      <c r="U19" s="454"/>
      <c r="V19" s="155"/>
      <c r="W19" s="3"/>
      <c r="X19" s="40"/>
      <c r="Y19" s="41"/>
      <c r="AA19" s="98"/>
      <c r="AF19" s="98"/>
    </row>
    <row r="20" spans="1:36" ht="29">
      <c r="A20" s="10" t="s">
        <v>25</v>
      </c>
      <c r="B20" s="490" t="s">
        <v>119</v>
      </c>
      <c r="C20" s="10"/>
      <c r="D20" s="10"/>
      <c r="E20" s="450" t="s">
        <v>207</v>
      </c>
      <c r="F20" s="451">
        <f>IFERROR(IF(NOT(ISERROR(MATCH(B19,{"ABER"},0))),INDEX(ABER_Tilskudsprocent_liste[#All],MATCH(B20,ABER_Tilskudsprocent_liste[[#All],[Typer af projekter og aktiviteter/ virksomhedsstørrelse]],0),MATCH(AA23,ABER_Tilskudsprocent_liste[#Headers],0)),IF(NOT(ISERROR(MATCH(B19,{"GBER"},0))),INDEX(GEBER_Tilskudsprocent_liste[#All],MATCH(B20,GEBER_Tilskudsprocent_liste[[#All],[Typer af projekter og aktiviteter/ virksomhedsstørrelse]],0),MATCH(AA23,GEBER_Tilskudsprocent_liste[#Headers],0)),IF(NOT(ISERROR(MATCH(B19,{"FIBER"},0))),INDEX(FIBER_Tilskudsprocent_liste[#All],MATCH(B20,FIBER_Tilskudsprocent_liste[[#All],[Typer af projekter og aktiviteter/ virksomhedsstørrelse]],0),MATCH(AA23,FIBER_Tilskudsprocent_liste[#Headers],0)),""))),"")</f>
        <v>0.6</v>
      </c>
      <c r="G20" s="128" t="s">
        <v>150</v>
      </c>
      <c r="H20" s="144" t="s">
        <v>155</v>
      </c>
      <c r="I20" s="145"/>
      <c r="J20" s="257" t="s">
        <v>158</v>
      </c>
      <c r="K20" s="257"/>
      <c r="L20" s="257"/>
      <c r="M20" s="492"/>
      <c r="N20" s="404"/>
      <c r="O20" s="404"/>
      <c r="P20" s="463"/>
      <c r="Q20" s="463"/>
      <c r="R20" s="463"/>
      <c r="S20" s="456"/>
      <c r="T20" s="154"/>
      <c r="U20" s="454"/>
      <c r="V20" s="155"/>
      <c r="W20" s="3"/>
      <c r="X20" s="100"/>
      <c r="AB20" s="40"/>
      <c r="AF20" s="98"/>
    </row>
    <row r="21" spans="1:36" ht="29" thickBot="1">
      <c r="A21" s="10"/>
      <c r="B21" s="10"/>
      <c r="C21" s="10"/>
      <c r="D21" s="10"/>
      <c r="E21" s="452" t="s">
        <v>282</v>
      </c>
      <c r="F21" s="453"/>
      <c r="G21" s="128"/>
      <c r="H21" s="144"/>
      <c r="I21" s="145"/>
      <c r="J21" s="257"/>
      <c r="K21" s="257"/>
      <c r="L21" s="257"/>
      <c r="M21" s="492"/>
      <c r="N21" s="404"/>
      <c r="O21" s="404"/>
      <c r="P21" s="463"/>
      <c r="Q21" s="463"/>
      <c r="R21" s="463"/>
      <c r="S21" s="456"/>
      <c r="T21" s="154"/>
      <c r="U21" s="454"/>
      <c r="V21" s="155"/>
      <c r="W21" s="3"/>
      <c r="X21" s="100"/>
      <c r="AB21" s="40"/>
      <c r="AF21" s="98"/>
    </row>
    <row r="22" spans="1:36">
      <c r="A22" s="9"/>
      <c r="B22" s="10"/>
      <c r="C22" s="10"/>
      <c r="D22" s="10"/>
      <c r="E22" s="128"/>
      <c r="F22" s="150">
        <f>IFERROR(IF(NOT(ISERROR(MATCH(B19,{"ABER"},0))),INDEX(ABER_Tilskudsprocent_liste[#All],MATCH(B20,ABER_Tilskudsprocent_liste[[#All],[Typer af projekter og aktiviteter/ virksomhedsstørrelse]],0),MATCH(AA23,ABER_Tilskudsprocent_liste[#Headers],0)),IF(NOT(ISERROR(MATCH(B19,{"GBER"},0))),INDEX(GEBER_Tilskudsprocent_liste[#All],MATCH(B20,GEBER_Tilskudsprocent_liste[[#All],[Typer af projekter og aktiviteter/ virksomhedsstørrelse]],0),MATCH(AA23,GEBER_Tilskudsprocent_liste[#Headers],0)),IF(NOT(ISERROR(MATCH(B19,{"FIBER"},0))),INDEX(FIBER_Tilskudsprocent_liste[#All],MATCH(B20,FIBER_Tilskudsprocent_liste[[#All],[Typer af projekter og aktiviteter/ virksomhedsstørrelse]],0),MATCH(AA23,FIBER_Tilskudsprocent_liste[#Headers],0)),""))),"")</f>
        <v>0.6</v>
      </c>
      <c r="G22" s="493"/>
      <c r="H22" s="257" t="str">
        <f>IFERROR(IF(E33*(1-F22)-C34&lt;0,F22-((E33*F22+C34)-E33)/E33,""),"")</f>
        <v/>
      </c>
      <c r="I22" s="257" t="str">
        <f>IFERROR(IF(D34&lt;&gt;0,IF(D34=E33,0,IF(C34&gt;0,(F22-D34/E33)-H22,"HA")),IF(E33*(1-F22)-C34&lt;0,((F22-((E33*F22+C34+D34)-E33)/E33)),"")),"")</f>
        <v/>
      </c>
      <c r="J22" s="494" t="e">
        <f>I22-H23</f>
        <v>#VALUE!</v>
      </c>
      <c r="K22" s="257"/>
      <c r="L22" s="257"/>
      <c r="M22" s="492"/>
      <c r="N22" s="404"/>
      <c r="O22" s="404"/>
      <c r="P22" s="463"/>
      <c r="Q22" s="463"/>
      <c r="R22" s="463"/>
      <c r="S22" s="456"/>
      <c r="T22" s="154"/>
      <c r="U22" s="454"/>
      <c r="V22" s="156"/>
      <c r="W22" s="98" t="s">
        <v>154</v>
      </c>
      <c r="X22" s="98" t="s">
        <v>153</v>
      </c>
      <c r="Y22" s="98" t="s">
        <v>132</v>
      </c>
      <c r="AA22" s="21" t="s">
        <v>129</v>
      </c>
      <c r="AB22" s="25" t="s">
        <v>127</v>
      </c>
      <c r="AC22"/>
    </row>
    <row r="23" spans="1:36" ht="14.5" thickBot="1">
      <c r="A23" s="495"/>
      <c r="B23" s="478" t="s">
        <v>70</v>
      </c>
      <c r="C23" s="478" t="s">
        <v>145</v>
      </c>
      <c r="D23" s="478" t="s">
        <v>151</v>
      </c>
      <c r="E23" s="496" t="s">
        <v>0</v>
      </c>
      <c r="F23" s="497" t="s">
        <v>9</v>
      </c>
      <c r="G23" s="493"/>
      <c r="H23" s="498">
        <f>(F22-D34/E33)</f>
        <v>0.6</v>
      </c>
      <c r="I23" s="493"/>
      <c r="J23" s="493"/>
      <c r="K23" s="493"/>
      <c r="L23" s="493"/>
      <c r="M23" s="499"/>
      <c r="N23" s="481"/>
      <c r="O23" s="481"/>
      <c r="P23" s="463"/>
      <c r="Q23" s="463"/>
      <c r="R23" s="463"/>
      <c r="S23" s="154"/>
      <c r="T23" s="103"/>
      <c r="U23" s="457"/>
      <c r="V23" s="156"/>
      <c r="W23" s="98"/>
      <c r="X23" s="98"/>
      <c r="Z23" s="40"/>
      <c r="AA23" s="19" t="str">
        <f>CONCATENATE(F18," - ",AB23)</f>
        <v>Lille virksomhed - Samarbejde</v>
      </c>
      <c r="AB23" t="str">
        <f>F19</f>
        <v>Samarbejde</v>
      </c>
      <c r="AC23"/>
    </row>
    <row r="24" spans="1:36" ht="14.15" customHeight="1">
      <c r="A24" s="404" t="s">
        <v>67</v>
      </c>
      <c r="B24" s="110">
        <f>IFERROR(IF(E24=0,0,Y24),0)</f>
        <v>510000</v>
      </c>
      <c r="C24" s="110">
        <f t="shared" ref="C24:C30" si="2">IFERROR(E24-B24,0)</f>
        <v>340000</v>
      </c>
      <c r="D24" s="110"/>
      <c r="E24" s="500">
        <v>850000</v>
      </c>
      <c r="F24" s="501">
        <v>2720</v>
      </c>
      <c r="G24" s="575" t="s">
        <v>192</v>
      </c>
      <c r="H24" s="576"/>
      <c r="I24" s="576"/>
      <c r="J24" s="576"/>
      <c r="K24" s="576"/>
      <c r="L24" s="576"/>
      <c r="M24" s="576"/>
      <c r="N24" s="576"/>
      <c r="O24" s="576"/>
      <c r="P24" s="467"/>
      <c r="Q24" s="23"/>
      <c r="R24" s="23"/>
      <c r="S24" s="154"/>
      <c r="T24" s="154"/>
      <c r="U24" s="454"/>
      <c r="V24" s="155"/>
      <c r="W24" s="3">
        <f>IFERROR(IF(E24=0,0,E24*H22),0)</f>
        <v>0</v>
      </c>
      <c r="X24" s="98">
        <f>IF(E24=0,0,E24*F20)</f>
        <v>510000</v>
      </c>
      <c r="Y24" s="98">
        <f>IF(NOT(ISERROR(MATCH("Selvfinansieret",B19,0))),0,IF(OR(NOT(ISERROR(MATCH("Ej statsstøtte",B19,0))),NOT(ISERROR(MATCH(B19,AI30:AI32,0)))),E24,IF(AND(D34=0,C34=0),X24,IF(AND(D34&gt;0,C34=0),V24,IF(AND(D34&gt;0,C34&gt;0,V24=0),0,IF(AND(W24&lt;&gt;0,W24&lt;V24),W24,V24))))))</f>
        <v>510000</v>
      </c>
      <c r="AA24" s="19"/>
      <c r="AB24" s="20"/>
      <c r="AC24"/>
      <c r="AE24" s="537" t="s">
        <v>128</v>
      </c>
      <c r="AF24" s="537"/>
      <c r="AG24" s="537"/>
    </row>
    <row r="25" spans="1:36" ht="14.15" customHeight="1">
      <c r="A25" s="404" t="s">
        <v>3</v>
      </c>
      <c r="B25" s="110">
        <f t="shared" ref="B25:B30" si="3">IFERROR(IF(E25=0,0,Y25),0)</f>
        <v>0</v>
      </c>
      <c r="C25" s="110">
        <f t="shared" si="2"/>
        <v>0</v>
      </c>
      <c r="D25" s="110"/>
      <c r="E25" s="500">
        <v>0</v>
      </c>
      <c r="F25" s="46"/>
      <c r="G25" s="577"/>
      <c r="H25" s="578"/>
      <c r="I25" s="578"/>
      <c r="J25" s="578"/>
      <c r="K25" s="578"/>
      <c r="L25" s="578"/>
      <c r="M25" s="578"/>
      <c r="N25" s="578"/>
      <c r="O25" s="578"/>
      <c r="P25" s="461"/>
      <c r="Q25" s="104"/>
      <c r="R25" s="104"/>
      <c r="S25" s="154"/>
      <c r="T25" s="154"/>
      <c r="U25" s="454"/>
      <c r="V25" s="155"/>
      <c r="W25" s="3">
        <f>IFERROR(IF(E25=0,0,E25*H22),0)</f>
        <v>0</v>
      </c>
      <c r="X25" s="98">
        <f>IF(E25=0,0,E25*F20)</f>
        <v>0</v>
      </c>
      <c r="Y25" s="98">
        <f>IF(NOT(ISERROR(MATCH("Selvfinansieret",B20,0))),0,IF(OR(NOT(ISERROR(MATCH("Ej statsstøtte",B20,0))),NOT(ISERROR(MATCH(B20,AI31:AI33,0)))),E25,IF(AND(D34=0,C34=0),X25,IF(AND(D34&gt;0,C34=0),V25,IF(AND(D34&gt;0,C34&gt;0,V25=0),0,IF(AND(W25&lt;&gt;0,W25&lt;V25),W25,V25))))))</f>
        <v>0</v>
      </c>
      <c r="AA25" s="19"/>
      <c r="AB25" s="20"/>
      <c r="AC25"/>
    </row>
    <row r="26" spans="1:36" ht="14.15" customHeight="1">
      <c r="A26" s="404" t="s">
        <v>69</v>
      </c>
      <c r="B26" s="110">
        <f t="shared" si="3"/>
        <v>60000</v>
      </c>
      <c r="C26" s="110">
        <f t="shared" si="2"/>
        <v>40000</v>
      </c>
      <c r="D26" s="110"/>
      <c r="E26" s="500">
        <v>100000</v>
      </c>
      <c r="F26" s="46"/>
      <c r="G26" s="577"/>
      <c r="H26" s="578"/>
      <c r="I26" s="578"/>
      <c r="J26" s="578"/>
      <c r="K26" s="578"/>
      <c r="L26" s="578"/>
      <c r="M26" s="578"/>
      <c r="N26" s="578"/>
      <c r="O26" s="578"/>
      <c r="P26" s="462"/>
      <c r="Q26" s="463"/>
      <c r="R26" s="463"/>
      <c r="S26" s="154"/>
      <c r="T26" s="154"/>
      <c r="U26" s="454"/>
      <c r="V26" s="155"/>
      <c r="W26" s="3">
        <f>IFERROR(IF(E26=0,0,E26*H22),0)</f>
        <v>0</v>
      </c>
      <c r="X26" s="98">
        <f>IF(E26=0,0,E26*F20)</f>
        <v>60000</v>
      </c>
      <c r="Y26" s="98">
        <f>IF(NOT(ISERROR(MATCH("Selvfinansieret",B22,0))),0,IF(OR(NOT(ISERROR(MATCH("Ej statsstøtte",B22,0))),NOT(ISERROR(MATCH(B22,AI32:AI34,0)))),E26,IF(AND(D34=0,C34=0),X26,IF(AND(D34&gt;0,C34=0),V26,IF(AND(D34&gt;0,C34&gt;0,V26=0),0,IF(AND(W26&lt;&gt;0,W26&lt;V26),W26,V26))))))</f>
        <v>60000</v>
      </c>
      <c r="AA26" s="19"/>
      <c r="AB26" s="20"/>
      <c r="AC26"/>
      <c r="AD26" s="29" t="s">
        <v>147</v>
      </c>
      <c r="AE26" s="29" t="s">
        <v>115</v>
      </c>
      <c r="AF26" s="29" t="s">
        <v>136</v>
      </c>
      <c r="AG26" s="29" t="s">
        <v>116</v>
      </c>
      <c r="AH26" s="29" t="s">
        <v>134</v>
      </c>
      <c r="AI26" s="29" t="s">
        <v>138</v>
      </c>
      <c r="AJ26" s="29" t="s">
        <v>148</v>
      </c>
    </row>
    <row r="27" spans="1:36" ht="14.15" customHeight="1">
      <c r="A27" s="404" t="s">
        <v>34</v>
      </c>
      <c r="B27" s="110">
        <f t="shared" si="3"/>
        <v>12000</v>
      </c>
      <c r="C27" s="110">
        <f t="shared" si="2"/>
        <v>8000</v>
      </c>
      <c r="D27" s="110"/>
      <c r="E27" s="500">
        <v>20000</v>
      </c>
      <c r="F27" s="46"/>
      <c r="G27" s="577"/>
      <c r="H27" s="578"/>
      <c r="I27" s="578"/>
      <c r="J27" s="578"/>
      <c r="K27" s="578"/>
      <c r="L27" s="578"/>
      <c r="M27" s="578"/>
      <c r="N27" s="578"/>
      <c r="O27" s="578"/>
      <c r="P27" s="462"/>
      <c r="Q27" s="463"/>
      <c r="R27" s="463"/>
      <c r="S27" s="154"/>
      <c r="T27" s="154"/>
      <c r="U27" s="454"/>
      <c r="V27" s="155"/>
      <c r="W27" s="3">
        <f>IFERROR(IF(E27=0,0,E27*H22),0)</f>
        <v>0</v>
      </c>
      <c r="X27" s="98">
        <f>IF(E27=0,0,E27*F20)</f>
        <v>12000</v>
      </c>
      <c r="Y27" s="98">
        <f>IF(NOT(ISERROR(MATCH("Selvfinansieret",B23,0))),0,IF(OR(NOT(ISERROR(MATCH("Ej statsstøtte",B23,0))),NOT(ISERROR(MATCH(B23,AI33:AI35,0)))),E27,IF(AND(D34=0,C34=0),X27,IF(AND(D34&gt;0,C34=0),V27,IF(AND(D34&gt;0,C34&gt;0,V27=0),0,IF(AND(W27&lt;&gt;0,W27&lt;V27),W27,V27))))))</f>
        <v>12000</v>
      </c>
      <c r="AA27" t="s">
        <v>130</v>
      </c>
      <c r="AB27" t="s">
        <v>125</v>
      </c>
      <c r="AC27"/>
      <c r="AD27" t="s">
        <v>109</v>
      </c>
      <c r="AE27" t="s">
        <v>109</v>
      </c>
      <c r="AF27" t="s">
        <v>117</v>
      </c>
      <c r="AG27" s="95" t="s">
        <v>124</v>
      </c>
      <c r="AH27" s="98" t="str">
        <f>IF(NOT(ISERROR(MATCH("Selvfinansieret",B19,0))),"",IF(NOT(ISERROR(MATCH(B19,{"ABER"},0))),AE27,IF(NOT(ISERROR(MATCH(B19,{"GBER"},0))),AF27,IF(NOT(ISERROR(MATCH(B19,{"FIBER"},0))),AG27,IF(NOT(ISERROR(MATCH(B19,{"Ej statsstøtte"},0))),AD27,"")))))</f>
        <v>Grundforskning</v>
      </c>
      <c r="AI27" s="96" t="s">
        <v>115</v>
      </c>
    </row>
    <row r="28" spans="1:36" ht="14.15" customHeight="1">
      <c r="A28" s="404" t="s">
        <v>2</v>
      </c>
      <c r="B28" s="110">
        <f t="shared" si="3"/>
        <v>1800</v>
      </c>
      <c r="C28" s="110">
        <f t="shared" si="2"/>
        <v>1200</v>
      </c>
      <c r="D28" s="110"/>
      <c r="E28" s="500">
        <v>3000</v>
      </c>
      <c r="F28" s="46"/>
      <c r="G28" s="577"/>
      <c r="H28" s="578"/>
      <c r="I28" s="578"/>
      <c r="J28" s="578"/>
      <c r="K28" s="578"/>
      <c r="L28" s="578"/>
      <c r="M28" s="578"/>
      <c r="N28" s="578"/>
      <c r="O28" s="578"/>
      <c r="P28" s="462"/>
      <c r="Q28" s="463"/>
      <c r="R28" s="463"/>
      <c r="S28" s="154"/>
      <c r="T28" s="154"/>
      <c r="U28" s="454"/>
      <c r="V28" s="155"/>
      <c r="W28" s="3">
        <f>IFERROR(IF(E28=0,0,E28*H22),0)</f>
        <v>0</v>
      </c>
      <c r="X28" s="98">
        <f>IF(E28=0,0,E28*F20)</f>
        <v>1800</v>
      </c>
      <c r="Y28" s="98">
        <f>IF(NOT(ISERROR(MATCH("Selvfinansieret",B24,0))),0,IF(OR(NOT(ISERROR(MATCH("Ej statsstøtte",B24,0))),NOT(ISERROR(MATCH(B24,AI34:AI36,0)))),E28,IF(AND(D34=0,C34=0),X28,IF(AND(D34&gt;0,C34=0),V28,IF(AND(D34&gt;0,C34&gt;0,V28=0),0,IF(AND(W28&lt;&gt;0,W28&lt;V28),W28,V28))))))</f>
        <v>1800</v>
      </c>
      <c r="AA28" t="s">
        <v>56</v>
      </c>
      <c r="AB28" t="s">
        <v>126</v>
      </c>
      <c r="AC28"/>
      <c r="AD28" t="s">
        <v>110</v>
      </c>
      <c r="AE28" t="s">
        <v>110</v>
      </c>
      <c r="AF28" t="s">
        <v>118</v>
      </c>
      <c r="AG28" s="95" t="s">
        <v>111</v>
      </c>
      <c r="AH28" s="98" t="str">
        <f>IF(NOT(ISERROR(MATCH("Selvfinansieret",B19,0))),"",IF(NOT(ISERROR(MATCH(B19,{"ABER"},0))),AE28,IF(NOT(ISERROR(MATCH(B19,{"GBER"},0))),AF28,IF(NOT(ISERROR(MATCH(B19,{"FIBER"},0))),AG28,IF(NOT(ISERROR(MATCH(B19,{"Ej statsstøtte"},0))),AD28,"")))))</f>
        <v>Industriel forskning</v>
      </c>
      <c r="AI28" s="97" t="s">
        <v>136</v>
      </c>
    </row>
    <row r="29" spans="1:36" ht="43.5">
      <c r="A29" s="404" t="s">
        <v>10</v>
      </c>
      <c r="B29" s="110">
        <f t="shared" si="3"/>
        <v>0</v>
      </c>
      <c r="C29" s="110">
        <f t="shared" si="2"/>
        <v>0</v>
      </c>
      <c r="D29" s="110"/>
      <c r="E29" s="500">
        <v>0</v>
      </c>
      <c r="F29" s="46"/>
      <c r="G29" s="577"/>
      <c r="H29" s="578"/>
      <c r="I29" s="578"/>
      <c r="J29" s="578"/>
      <c r="K29" s="578"/>
      <c r="L29" s="578"/>
      <c r="M29" s="578"/>
      <c r="N29" s="578"/>
      <c r="O29" s="578"/>
      <c r="P29" s="462"/>
      <c r="Q29" s="463"/>
      <c r="R29" s="463"/>
      <c r="S29" s="154"/>
      <c r="T29" s="456"/>
      <c r="U29" s="458"/>
      <c r="V29" s="103"/>
      <c r="W29" s="3">
        <f>IFERROR(IF(E29=0,0,E29*H22),0)</f>
        <v>0</v>
      </c>
      <c r="X29" s="98">
        <f>IF(E29=0,0,E29*F20)</f>
        <v>0</v>
      </c>
      <c r="Y29" s="98">
        <f>IF(NOT(ISERROR(MATCH("Selvfinansieret",B25,0))),0,IF(OR(NOT(ISERROR(MATCH("Ej statsstøtte",B25,0))),NOT(ISERROR(MATCH(B25,AI35:AI37,0)))),E29,IF(AND(D34=0,C34=0),X29,IF(AND(D34&gt;0,C34=0),V29,IF(AND(D34&gt;0,C34&gt;0,V29=0),0,IF(AND(W29&lt;&gt;0,W29&lt;V29),W29,V29))))))</f>
        <v>0</v>
      </c>
      <c r="Z29" s="98"/>
      <c r="AA29" t="s">
        <v>131</v>
      </c>
      <c r="AB29"/>
      <c r="AC29"/>
      <c r="AD29" t="s">
        <v>111</v>
      </c>
      <c r="AE29" t="s">
        <v>111</v>
      </c>
      <c r="AF29" t="s">
        <v>119</v>
      </c>
      <c r="AG29" s="137" t="s">
        <v>137</v>
      </c>
      <c r="AH29" s="98" t="str">
        <f>IF(NOT(ISERROR(MATCH("Selvfinansieret",B19,0))),"",IF(NOT(ISERROR(MATCH(B19,{"ABER"},0))),AE29,IF(NOT(ISERROR(MATCH(B19,{"GBER"},0))),AF29,IF(NOT(ISERROR(MATCH(B19,{"FIBER"},0))),AG29,IF(NOT(ISERROR(MATCH(B19,{"Ej statsstøtte"},0))),AD29,"")))))</f>
        <v>Eksperimentel udvikling</v>
      </c>
      <c r="AI29" s="97" t="s">
        <v>116</v>
      </c>
    </row>
    <row r="30" spans="1:36" ht="14.5" customHeight="1" thickBot="1">
      <c r="A30" s="476" t="s">
        <v>68</v>
      </c>
      <c r="B30" s="110">
        <f t="shared" si="3"/>
        <v>12000</v>
      </c>
      <c r="C30" s="110">
        <f t="shared" si="2"/>
        <v>8000</v>
      </c>
      <c r="D30" s="110"/>
      <c r="E30" s="502">
        <v>20000</v>
      </c>
      <c r="F30" s="46"/>
      <c r="G30" s="577"/>
      <c r="H30" s="578"/>
      <c r="I30" s="578"/>
      <c r="J30" s="578"/>
      <c r="K30" s="578"/>
      <c r="L30" s="578"/>
      <c r="M30" s="578"/>
      <c r="N30" s="578"/>
      <c r="O30" s="578"/>
      <c r="P30" s="461"/>
      <c r="Q30" s="104"/>
      <c r="R30" s="104"/>
      <c r="S30" s="154"/>
      <c r="T30" s="456"/>
      <c r="U30" s="458"/>
      <c r="V30" s="103"/>
      <c r="W30" s="3">
        <f>IFERROR(IF(E30=0,0,E30*H22),0)</f>
        <v>0</v>
      </c>
      <c r="X30" s="98">
        <f>IF(E30=0,0,E30*F20)</f>
        <v>12000</v>
      </c>
      <c r="Y30" s="98">
        <f>IF(NOT(ISERROR(MATCH("Selvfinansieret",B26,0))),0,IF(OR(NOT(ISERROR(MATCH("Ej statsstøtte",B26,0))),NOT(ISERROR(MATCH(B26,AI36:AI38,0)))),E30,IF(AND(D34=0,C34=0),X30,IF(AND(D34&gt;0,C34=0),V30,IF(AND(D34&gt;0,C34&gt;0,V30=0),0,IF(AND(W30&lt;&gt;0,W30&lt;V30),W30,V30))))))</f>
        <v>12000</v>
      </c>
      <c r="Z30" s="98"/>
      <c r="AA30" t="s">
        <v>72</v>
      </c>
      <c r="AB30"/>
      <c r="AC30"/>
      <c r="AD30" t="s">
        <v>112</v>
      </c>
      <c r="AE30" t="s">
        <v>112</v>
      </c>
      <c r="AF30" t="s">
        <v>120</v>
      </c>
      <c r="AG30" s="41" t="str">
        <f>""</f>
        <v/>
      </c>
      <c r="AH30" s="98" t="str">
        <f>IF(NOT(ISERROR(MATCH("Selvfinansieret",B19,0))),"",IF(NOT(ISERROR(MATCH(B19,{"ABER"},0))),AE30,IF(NOT(ISERROR(MATCH(B19,{"GBER"},0))),AF30,IF(NOT(ISERROR(MATCH(B19,{"FIBER"},0))),AG30,IF(NOT(ISERROR(MATCH(B19,{"Ej statsstøtte"},0))),AD30,"")))))</f>
        <v>Gennemførlighedsundersøgelser</v>
      </c>
      <c r="AI30" s="40" t="s">
        <v>85</v>
      </c>
    </row>
    <row r="31" spans="1:36" ht="14.15" customHeight="1">
      <c r="A31" s="503" t="s">
        <v>21</v>
      </c>
      <c r="B31" s="111">
        <f>SUM(B24+B25+B26+B27-B28-B29+B30)</f>
        <v>592200</v>
      </c>
      <c r="C31" s="111">
        <f>SUM(C24+C25+C26+C27-C28-C29+C30)</f>
        <v>394800</v>
      </c>
      <c r="D31" s="111"/>
      <c r="E31" s="111">
        <f>SUM(B31:C31)</f>
        <v>987000</v>
      </c>
      <c r="F31" s="48"/>
      <c r="G31" s="577"/>
      <c r="H31" s="578"/>
      <c r="I31" s="578"/>
      <c r="J31" s="578"/>
      <c r="K31" s="578"/>
      <c r="L31" s="578"/>
      <c r="M31" s="578"/>
      <c r="N31" s="578"/>
      <c r="O31" s="578"/>
      <c r="P31" s="461"/>
      <c r="Q31" s="104"/>
      <c r="R31" s="104"/>
      <c r="S31" s="103"/>
      <c r="T31" s="103"/>
      <c r="U31" s="454"/>
      <c r="V31" s="103"/>
      <c r="W31" s="3">
        <f>IFERROR(IF(E31=0,0,E31*H22),0)</f>
        <v>0</v>
      </c>
      <c r="X31" s="98">
        <f>IF(E31=0,0,E31*F20)</f>
        <v>592200</v>
      </c>
      <c r="Y31" s="98">
        <f>IF(NOT(ISERROR(MATCH("Selvfinansieret",B27,0))),0,IF(OR(NOT(ISERROR(MATCH("Ej statsstøtte",B27,0))),NOT(ISERROR(MATCH(B27,AI37:AI39,0)))),E31,IF(AND(D34=0,C34=0),X31,IF(AND(D34&gt;0,C34=0),V31,IF(AND(D34&gt;0,C34&gt;0,V31=0),0,IF(AND(W31&lt;&gt;0,W31&lt;V31),W31,V31))))))</f>
        <v>592200</v>
      </c>
      <c r="Z31" s="98"/>
      <c r="AA31" t="s">
        <v>146</v>
      </c>
      <c r="AB31"/>
      <c r="AC31"/>
      <c r="AD31" t="s">
        <v>122</v>
      </c>
      <c r="AE31" t="s">
        <v>113</v>
      </c>
      <c r="AF31" t="s">
        <v>121</v>
      </c>
      <c r="AG31" s="41" t="str">
        <f>""</f>
        <v/>
      </c>
      <c r="AH31" s="98" t="str">
        <f>IF(NOT(ISERROR(MATCH("Selvfinansieret",B19,0))),"",IF(NOT(ISERROR(MATCH(B19,{"ABER"},0))),AE31,IF(NOT(ISERROR(MATCH(B19,{"GBER"},0))),AF31,IF(NOT(ISERROR(MATCH(B19,{"FIBER"},0))),AG31,IF(NOT(ISERROR(MATCH(B19,{"Ej statsstøtte"},0))),AD31,"")))))</f>
        <v>Uddannelse</v>
      </c>
      <c r="AI31" s="40" t="s">
        <v>86</v>
      </c>
    </row>
    <row r="32" spans="1:36" ht="14.5" customHeight="1" thickBot="1">
      <c r="A32" s="504" t="s">
        <v>1</v>
      </c>
      <c r="B32" s="130">
        <f>IFERROR(IF(E32=0,0,Y32),0)</f>
        <v>153000</v>
      </c>
      <c r="C32" s="110">
        <f>IFERROR(E32-B32,0)</f>
        <v>102000</v>
      </c>
      <c r="D32" s="110"/>
      <c r="E32" s="502">
        <v>255000</v>
      </c>
      <c r="F32" s="47"/>
      <c r="G32" s="577"/>
      <c r="H32" s="578"/>
      <c r="I32" s="578"/>
      <c r="J32" s="578"/>
      <c r="K32" s="578"/>
      <c r="L32" s="578"/>
      <c r="M32" s="578"/>
      <c r="N32" s="578"/>
      <c r="O32" s="578"/>
      <c r="P32" s="462"/>
      <c r="Q32" s="463"/>
      <c r="R32" s="463"/>
      <c r="S32" s="103"/>
      <c r="T32" s="103"/>
      <c r="U32" s="454"/>
      <c r="V32" s="103"/>
      <c r="W32" s="3">
        <f>IFERROR(IF(E32=0,0,E32*H22),0)</f>
        <v>0</v>
      </c>
      <c r="X32" s="98">
        <f>IF(E32=0,0,E32*F20)</f>
        <v>153000</v>
      </c>
      <c r="Y32" s="98">
        <f>IF(NOT(ISERROR(MATCH("Selvfinansieret",B28,0))),0,IF(OR(NOT(ISERROR(MATCH("Ej statsstøtte",B28,0))),NOT(ISERROR(MATCH(B28,AI38:AI40,0)))),E32,IF(AND(D34=0,C34=0),X32,IF(AND(D34&gt;0,C34=0),V32,IF(AND(D34&gt;0,C34&gt;0,V32=0),0,IF(AND(W32&lt;&gt;0,W32&lt;V32),W32,V32))))))</f>
        <v>153000</v>
      </c>
      <c r="Z32" s="98"/>
      <c r="AA32" s="19"/>
      <c r="AB32" s="20"/>
      <c r="AC32"/>
      <c r="AD32" t="s">
        <v>113</v>
      </c>
      <c r="AE32" t="s">
        <v>114</v>
      </c>
      <c r="AF32" t="s">
        <v>122</v>
      </c>
      <c r="AG32" s="41" t="str">
        <f>""</f>
        <v/>
      </c>
      <c r="AH32" s="98" t="str">
        <f>IF(NOT(ISERROR(MATCH("Selvfinansieret",B19,0))),"",IF(NOT(ISERROR(MATCH(B19,{"ABER"},0))),AE32,IF(NOT(ISERROR(MATCH(B19,{"GBER"},0))),AF32,IF(NOT(ISERROR(MATCH(B19,{"FIBER"},0))),AG32,IF(NOT(ISERROR(MATCH(B19,{"Ej statsstøtte"},0))),AD32,"")))))</f>
        <v>Støtte til innovationsklynger</v>
      </c>
      <c r="AI32" s="40" t="s">
        <v>87</v>
      </c>
    </row>
    <row r="33" spans="1:41" ht="14.5" customHeight="1" thickBot="1">
      <c r="A33" s="505" t="s">
        <v>0</v>
      </c>
      <c r="B33" s="153">
        <f>IF(B31+B32&lt;=0,0,B31+B32)</f>
        <v>745200</v>
      </c>
      <c r="C33" s="143">
        <f>IF(C31+C32-C34&lt;=0,0,C31+C32-C34)</f>
        <v>496800</v>
      </c>
      <c r="D33" s="113"/>
      <c r="E33" s="506">
        <f>SUM(E24+E25+E26+E27-E28-E29+E30)+E32</f>
        <v>1242000</v>
      </c>
      <c r="F33" s="222"/>
      <c r="G33" s="579"/>
      <c r="H33" s="580"/>
      <c r="I33" s="580"/>
      <c r="J33" s="580"/>
      <c r="K33" s="580"/>
      <c r="L33" s="580"/>
      <c r="M33" s="580"/>
      <c r="N33" s="580"/>
      <c r="O33" s="580"/>
      <c r="P33" s="462"/>
      <c r="Q33" s="463"/>
      <c r="R33" s="463"/>
      <c r="S33" s="103"/>
      <c r="T33" s="103"/>
      <c r="U33" s="454"/>
      <c r="V33" s="103"/>
      <c r="W33" s="3">
        <f>IFERROR(IF(E33=0,0,E33*H22),0)</f>
        <v>0</v>
      </c>
      <c r="Y33" s="98">
        <f>IF(NOT(ISERROR(MATCH("Selvfinansieret",B29,0))),0,IF(OR(NOT(ISERROR(MATCH("Ej statsstøtte",B29,0))),NOT(ISERROR(MATCH(B29,AI39:AI41,0)))),E33,IF(AND(D34=0,C34=0),X33,IF(AND(D34&gt;0,C34=0),V33,IF(AND(D34&gt;0,C34&gt;0,V33=0),0,IF(AND(W33&lt;&gt;0,W33&lt;V33),W33,V33))))))</f>
        <v>0</v>
      </c>
      <c r="Z33" s="98"/>
      <c r="AA33" s="96"/>
      <c r="AB33" s="96"/>
      <c r="AC33"/>
      <c r="AD33" t="s">
        <v>114</v>
      </c>
      <c r="AE33" s="41" t="str">
        <f>""</f>
        <v/>
      </c>
      <c r="AF33" t="s">
        <v>111</v>
      </c>
      <c r="AG33" s="41" t="str">
        <f>""</f>
        <v/>
      </c>
      <c r="AH33" s="98" t="str">
        <f>IF(NOT(ISERROR(MATCH("Selvfinansieret",B19,0))),"",IF(NOT(ISERROR(MATCH(B19,{"ABER"},0))),AE33,IF(NOT(ISERROR(MATCH(B19,{"GBER"},0))),AF33,IF(NOT(ISERROR(MATCH(B19,{"FIBER"},0))),AG33,IF(NOT(ISERROR(MATCH(B19,{"Ej statsstøtte"},0))),AD33,"")))))</f>
        <v>Konsulentbistand</v>
      </c>
      <c r="AI33" s="20" t="s">
        <v>135</v>
      </c>
    </row>
    <row r="34" spans="1:41">
      <c r="A34" s="507" t="s">
        <v>101</v>
      </c>
      <c r="B34" s="508">
        <f>B33</f>
        <v>745200</v>
      </c>
      <c r="C34" s="509"/>
      <c r="D34" s="509"/>
      <c r="E34" s="510">
        <f>SUM(B24+B25+B26+B27-B28-B29+B30)</f>
        <v>592200</v>
      </c>
      <c r="F34" s="101"/>
      <c r="G34" s="511"/>
      <c r="H34" s="511"/>
      <c r="I34" s="511"/>
      <c r="J34" s="511"/>
      <c r="K34" s="511"/>
      <c r="L34" s="511"/>
      <c r="M34" s="511"/>
      <c r="N34" s="511"/>
      <c r="O34" s="511"/>
      <c r="P34" s="463"/>
      <c r="Q34" s="463"/>
      <c r="R34" s="463"/>
      <c r="S34" s="103"/>
      <c r="T34" s="103"/>
      <c r="U34" s="454"/>
      <c r="V34" s="103"/>
      <c r="W34"/>
      <c r="Y34" s="98"/>
      <c r="Z34" s="98"/>
      <c r="AA34" s="35"/>
      <c r="AB34" s="97"/>
      <c r="AC34" s="20"/>
      <c r="AD34" t="s">
        <v>124</v>
      </c>
      <c r="AE34" s="3" t="str">
        <f>""</f>
        <v/>
      </c>
      <c r="AF34" s="41" t="s">
        <v>123</v>
      </c>
      <c r="AG34" s="41" t="str">
        <f>""</f>
        <v/>
      </c>
      <c r="AH34" s="98" t="str">
        <f>IF(NOT(ISERROR(MATCH("Selvfinansieret",B19,0))),"",IF(NOT(ISERROR(MATCH(B19,{"ABER"},0))),AE34,IF(NOT(ISERROR(MATCH(B19,{"GBER"},0))),AF34,IF(NOT(ISERROR(MATCH(B19,{"FIBER"},0))),AG34,IF(NOT(ISERROR(MATCH(B19,{"Ej statsstøtte"},0))),AD34,"")))))</f>
        <v>Deltagelse i messer</v>
      </c>
      <c r="AI34" t="s">
        <v>149</v>
      </c>
      <c r="AK34" s="4"/>
      <c r="AL34" s="4"/>
      <c r="AM34" s="4"/>
      <c r="AN34" s="4"/>
      <c r="AO34" s="4"/>
    </row>
    <row r="35" spans="1:41">
      <c r="A35" s="512"/>
      <c r="B35" s="513"/>
      <c r="C35" s="513"/>
      <c r="D35" s="513"/>
      <c r="E35" s="514"/>
      <c r="F35" s="79"/>
      <c r="G35" s="511"/>
      <c r="H35" s="511"/>
      <c r="I35" s="511"/>
      <c r="J35" s="511"/>
      <c r="K35" s="511"/>
      <c r="L35" s="511"/>
      <c r="M35" s="511"/>
      <c r="N35" s="511"/>
      <c r="O35" s="511"/>
      <c r="P35" s="463"/>
      <c r="Q35" s="463"/>
      <c r="R35" s="463"/>
      <c r="S35" s="103"/>
      <c r="T35" s="103"/>
      <c r="U35" s="454"/>
      <c r="V35" s="103"/>
      <c r="W35"/>
      <c r="Y35" s="98"/>
      <c r="Z35" s="98"/>
      <c r="AA35" s="98"/>
      <c r="AB35" s="4"/>
      <c r="AC35" s="4"/>
      <c r="AD35" t="s">
        <v>137</v>
      </c>
      <c r="AE35" s="4" t="str">
        <f>""</f>
        <v/>
      </c>
      <c r="AF35" s="4" t="str">
        <f>""</f>
        <v/>
      </c>
      <c r="AG35" s="41" t="str">
        <f>""</f>
        <v/>
      </c>
      <c r="AH35" s="98" t="str">
        <f>IF(NOT(ISERROR(MATCH("Selvfinansieret",B19,0))),"",IF(NOT(ISERROR(MATCH(B19,{"ABER"},0))),AE35,IF(NOT(ISERROR(MATCH(B19,{"GBER"},0))),AF35,IF(NOT(ISERROR(MATCH(B19,{"FIBER"},0))),AG35,IF(NOT(ISERROR(MATCH(B19,{"Ej statsstøtte"},0))),AD35,"")))))</f>
        <v/>
      </c>
      <c r="AI35" s="4"/>
      <c r="AJ35" s="4"/>
      <c r="AK35" s="4"/>
      <c r="AL35" s="4"/>
      <c r="AM35" s="4"/>
      <c r="AN35" s="4"/>
      <c r="AO35" s="4"/>
    </row>
    <row r="36" spans="1:41" ht="14.15" customHeight="1">
      <c r="A36" s="515"/>
      <c r="B36" s="516"/>
      <c r="C36" s="516"/>
      <c r="D36" s="516"/>
      <c r="E36" s="517" t="s">
        <v>133</v>
      </c>
      <c r="F36" s="518">
        <f>F20</f>
        <v>0.6</v>
      </c>
      <c r="G36" s="79"/>
      <c r="H36" s="511"/>
      <c r="I36" s="511"/>
      <c r="J36" s="511"/>
      <c r="K36" s="511"/>
      <c r="L36" s="511"/>
      <c r="M36" s="511"/>
      <c r="N36" s="511"/>
      <c r="O36" s="511"/>
      <c r="P36" s="463"/>
      <c r="Q36" s="463"/>
      <c r="R36" s="463"/>
      <c r="S36" s="103"/>
      <c r="T36" s="103"/>
      <c r="U36" s="454"/>
      <c r="V36" s="103"/>
      <c r="W36"/>
      <c r="Y36"/>
      <c r="Z36" s="98"/>
      <c r="AD36" s="4"/>
      <c r="AE36" s="4"/>
      <c r="AF36" s="4"/>
      <c r="AG36" s="4"/>
      <c r="AH36" s="4"/>
      <c r="AI36" s="4"/>
      <c r="AJ36" s="4"/>
      <c r="AK36" s="4"/>
      <c r="AL36" s="4"/>
      <c r="AM36" s="4"/>
      <c r="AN36" s="4"/>
      <c r="AO36" s="4"/>
    </row>
    <row r="37" spans="1:41" ht="28">
      <c r="A37" s="515"/>
      <c r="B37" s="516"/>
      <c r="C37" s="516"/>
      <c r="D37" s="516"/>
      <c r="E37" s="519" t="s">
        <v>152</v>
      </c>
      <c r="F37" s="518">
        <f>IFERROR(IF(H22="",H23,IF(H22&lt;=0,0,H22)),"")</f>
        <v>0.6</v>
      </c>
      <c r="G37" s="79"/>
      <c r="H37" s="511"/>
      <c r="I37" s="511"/>
      <c r="J37" s="511"/>
      <c r="K37" s="511"/>
      <c r="L37" s="511"/>
      <c r="M37" s="511"/>
      <c r="N37" s="511"/>
      <c r="O37" s="511"/>
      <c r="P37" s="463"/>
      <c r="Q37" s="463"/>
      <c r="R37" s="463"/>
      <c r="S37" s="103"/>
      <c r="T37" s="103"/>
      <c r="U37" s="454"/>
      <c r="V37" s="103"/>
      <c r="W37"/>
      <c r="Y37"/>
      <c r="Z37" s="98"/>
      <c r="AD37" s="4"/>
      <c r="AE37" s="4"/>
      <c r="AF37" s="4"/>
      <c r="AG37" s="4"/>
      <c r="AH37" s="4"/>
      <c r="AI37" s="4"/>
      <c r="AJ37" s="4"/>
      <c r="AK37" s="4"/>
      <c r="AL37" s="4"/>
      <c r="AM37" s="4"/>
      <c r="AN37" s="4"/>
      <c r="AO37" s="4"/>
    </row>
    <row r="38" spans="1:41">
      <c r="A38" s="14"/>
      <c r="B38" s="15"/>
      <c r="C38" s="15"/>
      <c r="D38" s="15"/>
      <c r="E38" s="16" t="s">
        <v>57</v>
      </c>
      <c r="F38" s="50">
        <f>IF(NOT(ISERROR(MATCH("Ej statsstøtte",B19,0))),0,IFERROR(E32/E31,0))</f>
        <v>0.25835866261398177</v>
      </c>
      <c r="G38" s="520"/>
      <c r="H38" s="481"/>
      <c r="I38" s="481"/>
      <c r="J38" s="481"/>
      <c r="K38" s="481"/>
      <c r="L38" s="481"/>
      <c r="M38" s="481"/>
      <c r="N38" s="481"/>
      <c r="O38" s="481"/>
      <c r="P38" s="463"/>
      <c r="Q38" s="463"/>
      <c r="R38" s="463"/>
      <c r="S38" s="103"/>
      <c r="T38" s="103"/>
      <c r="U38" s="454"/>
      <c r="V38" s="103"/>
      <c r="W38"/>
      <c r="Y38"/>
    </row>
    <row r="39" spans="1:41" ht="15" thickBot="1">
      <c r="A39" s="31" t="s">
        <v>64</v>
      </c>
      <c r="B39" s="32">
        <f>IFERROR(E33/$E$15,0)</f>
        <v>0.42216179469748472</v>
      </c>
      <c r="C39" s="15"/>
      <c r="D39" s="15"/>
      <c r="E39" s="174" t="s">
        <v>58</v>
      </c>
      <c r="F39" s="50">
        <f>IFERROR(E32/E24,0)</f>
        <v>0.3</v>
      </c>
      <c r="G39" s="404"/>
      <c r="H39" s="481"/>
      <c r="I39" s="481"/>
      <c r="J39" s="481"/>
      <c r="K39" s="481"/>
      <c r="L39" s="481"/>
      <c r="M39" s="481"/>
      <c r="N39" s="481"/>
      <c r="O39" s="481"/>
      <c r="P39" s="463"/>
      <c r="Q39" s="463"/>
      <c r="R39" s="463"/>
      <c r="S39" s="459"/>
      <c r="T39" s="459"/>
      <c r="U39" s="460"/>
      <c r="V39" s="103"/>
      <c r="W39"/>
      <c r="Y39"/>
    </row>
    <row r="40" spans="1:41" ht="14.5">
      <c r="A40" s="521" t="s">
        <v>71</v>
      </c>
      <c r="B40" s="522">
        <f>IFERROR(B15/E15,0)</f>
        <v>0.57280761386811696</v>
      </c>
      <c r="C40" s="404"/>
      <c r="D40" s="404"/>
      <c r="E40" s="174"/>
      <c r="F40" s="404"/>
      <c r="G40" s="404"/>
      <c r="H40" s="481"/>
      <c r="I40" s="481"/>
      <c r="J40" s="481"/>
      <c r="K40" s="481"/>
      <c r="L40" s="481"/>
      <c r="M40" s="481"/>
      <c r="N40" s="481"/>
      <c r="O40" s="481"/>
      <c r="P40" s="2"/>
      <c r="R40"/>
      <c r="S40"/>
      <c r="T40"/>
      <c r="U40"/>
      <c r="W40"/>
      <c r="Y40"/>
      <c r="AD40"/>
    </row>
    <row r="41" spans="1:41">
      <c r="A41" s="404"/>
      <c r="B41" s="404"/>
      <c r="C41" s="404"/>
      <c r="D41" s="489"/>
      <c r="E41" s="9"/>
      <c r="F41" s="489"/>
      <c r="G41" s="489"/>
      <c r="H41" s="119"/>
      <c r="I41" s="119"/>
      <c r="J41" s="119"/>
      <c r="K41" s="119"/>
      <c r="L41" s="119"/>
      <c r="M41" s="119"/>
      <c r="N41" s="119"/>
      <c r="O41" s="481"/>
      <c r="P41" s="2"/>
      <c r="R41"/>
      <c r="S41"/>
      <c r="T41"/>
      <c r="U41"/>
      <c r="W41"/>
      <c r="Y41"/>
      <c r="AD41" s="41"/>
    </row>
    <row r="42" spans="1:41" ht="14.5">
      <c r="A42" s="9" t="s">
        <v>24</v>
      </c>
      <c r="B42" s="175" t="s">
        <v>66</v>
      </c>
      <c r="C42" s="119" t="s">
        <v>36</v>
      </c>
      <c r="D42" s="119"/>
      <c r="E42" s="10" t="s">
        <v>27</v>
      </c>
      <c r="F42" s="488" t="s">
        <v>130</v>
      </c>
      <c r="G42" s="489"/>
      <c r="H42" s="118"/>
      <c r="I42" s="120"/>
      <c r="J42" s="489"/>
      <c r="K42" s="489"/>
      <c r="L42" s="489"/>
      <c r="M42" s="489"/>
      <c r="N42" s="404"/>
      <c r="O42" s="404"/>
      <c r="R42" s="27"/>
      <c r="S42" s="36"/>
      <c r="T42" s="97"/>
      <c r="W42" s="3"/>
      <c r="X42" s="40"/>
      <c r="AA42" s="98" t="str">
        <f>IF(NOT(ISERROR(MATCH("Selvfinansieret",B43,0))),"",IF(NOT(ISERROR(MATCH(B43,{"ABER"},0))),IF(X42=0,"",X42),IF(NOT(ISERROR(MATCH(B43,{"GEBER"},0))),IF(AG57=0,"",AG57),IF(NOT(ISERROR(MATCH(B43,{"FIBER"},0))),IF(Z42=0,"",Z42),""))))</f>
        <v/>
      </c>
      <c r="AF42" s="98"/>
    </row>
    <row r="43" spans="1:41" ht="14.5">
      <c r="A43" s="9" t="s">
        <v>144</v>
      </c>
      <c r="B43" s="490" t="s">
        <v>136</v>
      </c>
      <c r="C43" s="119"/>
      <c r="D43" s="119"/>
      <c r="E43" s="10" t="s">
        <v>127</v>
      </c>
      <c r="F43" s="490" t="str">
        <f>IF(ISBLANK($F$19),"Projektform skal vælges ved hovedansøger",$F$19)</f>
        <v>Samarbejde</v>
      </c>
      <c r="G43" s="489"/>
      <c r="H43" s="118"/>
      <c r="I43" s="120"/>
      <c r="J43" s="489"/>
      <c r="K43" s="489"/>
      <c r="L43" s="489"/>
      <c r="M43" s="489"/>
      <c r="N43" s="404"/>
      <c r="O43" s="404"/>
      <c r="R43" s="27"/>
      <c r="S43" s="36"/>
      <c r="T43" s="40"/>
      <c r="W43" s="3"/>
      <c r="X43" s="40"/>
      <c r="Y43" s="41"/>
      <c r="AA43" s="98"/>
      <c r="AF43" s="98"/>
    </row>
    <row r="44" spans="1:41" ht="29">
      <c r="A44" s="10" t="s">
        <v>25</v>
      </c>
      <c r="B44" s="490" t="s">
        <v>121</v>
      </c>
      <c r="C44" s="10"/>
      <c r="D44" s="10"/>
      <c r="E44" s="128" t="s">
        <v>26</v>
      </c>
      <c r="F44" s="129">
        <f>IFERROR(IF(NOT(ISERROR(MATCH(B43,{"ABER"},0))),INDEX(ABER_Tilskudsprocent_liste[#All],MATCH(B44,ABER_Tilskudsprocent_liste[[#All],[Typer af projekter og aktiviteter/ virksomhedsstørrelse]],0),MATCH(AA46,ABER_Tilskudsprocent_liste[#Headers],0)),IF(NOT(ISERROR(MATCH(B43,{"GBER"},0))),INDEX(GEBER_Tilskudsprocent_liste[#All],MATCH(B44,GEBER_Tilskudsprocent_liste[[#All],[Typer af projekter og aktiviteter/ virksomhedsstørrelse]],0),MATCH(AA46,GEBER_Tilskudsprocent_liste[#Headers],0)),IF(NOT(ISERROR(MATCH(B43,{"FIBER"},0))),INDEX(FIBER_Tilskudsprocent_liste[#All],MATCH(B44,FIBER_Tilskudsprocent_liste[[#All],[Typer af projekter og aktiviteter/ virksomhedsstørrelse]],0),MATCH(AA46,FIBER_Tilskudsprocent_liste[#Headers],0)),""))),"")</f>
        <v>0.7</v>
      </c>
      <c r="G44" s="128" t="s">
        <v>150</v>
      </c>
      <c r="H44" s="144" t="s">
        <v>155</v>
      </c>
      <c r="I44" s="145"/>
      <c r="J44" s="257" t="s">
        <v>158</v>
      </c>
      <c r="K44" s="257"/>
      <c r="L44" s="489"/>
      <c r="M44" s="489"/>
      <c r="N44" s="404"/>
      <c r="O44" s="404"/>
      <c r="R44" s="28"/>
      <c r="S44" s="37"/>
      <c r="T44" s="40"/>
      <c r="W44" s="3"/>
      <c r="X44" s="100"/>
      <c r="AB44" s="40"/>
      <c r="AF44" s="98"/>
    </row>
    <row r="45" spans="1:41" ht="14.5">
      <c r="A45" s="9"/>
      <c r="B45" s="10"/>
      <c r="C45" s="10"/>
      <c r="D45" s="10"/>
      <c r="E45" s="128"/>
      <c r="F45" s="150">
        <f>IFERROR(IF(NOT(ISERROR(MATCH(B43,{"ABER"},0))),INDEX(ABER_Tilskudsprocent_liste[#All],MATCH(B44,ABER_Tilskudsprocent_liste[[#All],[Typer af projekter og aktiviteter/ virksomhedsstørrelse]],0),MATCH(AA46,ABER_Tilskudsprocent_liste[#Headers],0)),IF(NOT(ISERROR(MATCH(B43,{"GBER"},0))),INDEX(GEBER_Tilskudsprocent_liste[#All],MATCH(B44,GEBER_Tilskudsprocent_liste[[#All],[Typer af projekter og aktiviteter/ virksomhedsstørrelse]],0),MATCH(AA46,GEBER_Tilskudsprocent_liste[#Headers],0)),IF(NOT(ISERROR(MATCH(B43,{"FIBER"},0))),INDEX(FIBER_Tilskudsprocent_liste[#All],MATCH(B44,FIBER_Tilskudsprocent_liste[[#All],[Typer af projekter og aktiviteter/ virksomhedsstørrelse]],0),MATCH(AA46,FIBER_Tilskudsprocent_liste[#Headers],0)),""))),"")</f>
        <v>0.7</v>
      </c>
      <c r="G45" s="493"/>
      <c r="H45" s="257" t="str">
        <f>IFERROR(IF(E56*(1-F45)-C57&lt;0,F45-((E56*F45+C57)-E56)/E56,""),"")</f>
        <v/>
      </c>
      <c r="I45" s="257" t="str">
        <f>IFERROR(IF(D57&lt;&gt;0,IF(D57=E56,0,IF(C57&gt;0,(F45-D57/E56)-H45,"HA")),IF(E56*(1-F45)-C57&lt;0,((F45-((E56*F45+C57+D57)-E56)/E56)),"")),"")</f>
        <v/>
      </c>
      <c r="J45" s="494" t="e">
        <f>I45-H46</f>
        <v>#VALUE!</v>
      </c>
      <c r="K45" s="257"/>
      <c r="L45" s="489"/>
      <c r="M45" s="489"/>
      <c r="N45" s="404"/>
      <c r="O45" s="404"/>
      <c r="R45" s="28"/>
      <c r="S45" s="37"/>
      <c r="T45" s="40"/>
      <c r="U45" s="20" t="s">
        <v>157</v>
      </c>
      <c r="V45" t="s">
        <v>156</v>
      </c>
      <c r="W45" s="98" t="s">
        <v>154</v>
      </c>
      <c r="X45" s="98" t="s">
        <v>153</v>
      </c>
      <c r="Y45" s="98" t="s">
        <v>132</v>
      </c>
      <c r="AA45" s="21" t="s">
        <v>129</v>
      </c>
      <c r="AB45" s="25" t="s">
        <v>127</v>
      </c>
      <c r="AC45"/>
    </row>
    <row r="46" spans="1:41" ht="14.5" thickBot="1">
      <c r="A46" s="495"/>
      <c r="B46" s="478" t="s">
        <v>70</v>
      </c>
      <c r="C46" s="478" t="s">
        <v>145</v>
      </c>
      <c r="D46" s="478" t="s">
        <v>151</v>
      </c>
      <c r="E46" s="478" t="s">
        <v>0</v>
      </c>
      <c r="F46" s="479" t="s">
        <v>9</v>
      </c>
      <c r="G46" s="119"/>
      <c r="H46" s="498">
        <f>(F45-D57/E56)</f>
        <v>0.7</v>
      </c>
      <c r="I46" s="493"/>
      <c r="J46" s="119"/>
      <c r="K46" s="493"/>
      <c r="L46" s="119"/>
      <c r="M46" s="119"/>
      <c r="N46" s="481"/>
      <c r="O46" s="481"/>
      <c r="P46" s="103"/>
      <c r="Q46" s="21"/>
      <c r="R46" s="38"/>
      <c r="S46" s="20"/>
      <c r="T46" s="20"/>
      <c r="U46"/>
      <c r="V46" s="3"/>
      <c r="W46" s="98"/>
      <c r="X46" s="98"/>
      <c r="Z46" s="40"/>
      <c r="AA46" s="19" t="str">
        <f>CONCATENATE(F42," - ",AB46)</f>
        <v>Lille virksomhed - Samarbejde</v>
      </c>
      <c r="AB46" t="str">
        <f>F43</f>
        <v>Samarbejde</v>
      </c>
      <c r="AC46"/>
    </row>
    <row r="47" spans="1:41" ht="14.15" customHeight="1">
      <c r="A47" s="404" t="s">
        <v>67</v>
      </c>
      <c r="B47" s="110">
        <f>IFERROR(IF(E47=0,0,Y47),0)</f>
        <v>70000</v>
      </c>
      <c r="C47" s="110">
        <f t="shared" ref="C47:C53" si="4">IFERROR(E47-B47,0)</f>
        <v>30000</v>
      </c>
      <c r="D47" s="110"/>
      <c r="E47" s="523">
        <v>100000</v>
      </c>
      <c r="F47" s="501">
        <v>313</v>
      </c>
      <c r="G47" s="575" t="s">
        <v>192</v>
      </c>
      <c r="H47" s="576"/>
      <c r="I47" s="576"/>
      <c r="J47" s="576"/>
      <c r="K47" s="576"/>
      <c r="L47" s="576"/>
      <c r="M47" s="576"/>
      <c r="N47" s="576"/>
      <c r="O47" s="581"/>
      <c r="P47" s="104"/>
      <c r="Q47" s="24"/>
      <c r="R47" s="35"/>
      <c r="S47" s="20"/>
      <c r="T47" s="20"/>
      <c r="U47" s="20">
        <f>((F45-((E56*F45+C57)-E56)/E56))*E47</f>
        <v>85000</v>
      </c>
      <c r="V47">
        <f>H46*E47</f>
        <v>70000</v>
      </c>
      <c r="W47" s="3">
        <f>IFERROR(IF(E47=0,0,E47*H45),0)</f>
        <v>0</v>
      </c>
      <c r="X47" s="98">
        <f>IF(E47=0,0,E47*F44)</f>
        <v>70000</v>
      </c>
      <c r="Y47" s="98">
        <f>IF(NOT(ISERROR(MATCH("Selvfinansieret",B43,0))),0,IF(OR(NOT(ISERROR(MATCH("Ej statsstøtte",B43,0))),NOT(ISERROR(MATCH(B43,AI53:AI55,0)))),E47,IF(AND(D57=0,C57=0),X47,IF(AND(D57&gt;0,C57=0),V47,IF(AND(D57&gt;0,C57&gt;0,V47=0),0,IF(AND(W47&lt;&gt;0,W47&lt;V47),W47,V47))))))</f>
        <v>70000</v>
      </c>
      <c r="AA47" s="19"/>
      <c r="AB47" s="20"/>
      <c r="AC47"/>
      <c r="AE47" s="537" t="s">
        <v>128</v>
      </c>
      <c r="AF47" s="537"/>
      <c r="AG47" s="537"/>
    </row>
    <row r="48" spans="1:41" ht="14.15" customHeight="1">
      <c r="A48" s="404" t="s">
        <v>3</v>
      </c>
      <c r="B48" s="110">
        <f t="shared" ref="B48:B53" si="5">IFERROR(IF(E48=0,0,Y48),0)</f>
        <v>0</v>
      </c>
      <c r="C48" s="110">
        <f t="shared" si="4"/>
        <v>0</v>
      </c>
      <c r="D48" s="110"/>
      <c r="E48" s="523"/>
      <c r="F48" s="46"/>
      <c r="G48" s="577"/>
      <c r="H48" s="578"/>
      <c r="I48" s="578"/>
      <c r="J48" s="578"/>
      <c r="K48" s="578"/>
      <c r="L48" s="578"/>
      <c r="M48" s="578"/>
      <c r="N48" s="578"/>
      <c r="O48" s="582"/>
      <c r="P48" s="104"/>
      <c r="Q48" s="35"/>
      <c r="R48" s="39"/>
      <c r="S48" s="22"/>
      <c r="T48" s="20"/>
      <c r="U48" s="20">
        <f>((F45-((E56*F45+C57+D57)-E56)/E56))*E48</f>
        <v>0</v>
      </c>
      <c r="V48">
        <f>H46*E48</f>
        <v>0</v>
      </c>
      <c r="W48" s="3">
        <f>IFERROR(IF(E48=0,0,E48*H45),0)</f>
        <v>0</v>
      </c>
      <c r="X48" s="98">
        <f>IF(E48=0,0,E48*F44)</f>
        <v>0</v>
      </c>
      <c r="Y48" s="98">
        <f>IF(NOT(ISERROR(MATCH("Selvfinansieret",B44,0))),0,IF(OR(NOT(ISERROR(MATCH("Ej statsstøtte",B44,0))),NOT(ISERROR(MATCH(B44,AI54:AI56,0)))),E48,IF(AND(D57=0,C57=0),X48,IF(AND(D57&gt;0,C57=0),V48,IF(AND(D57&gt;0,C57&gt;0,V48=0),0,IF(AND(W48&lt;&gt;0,W48&lt;V48),W48,V48))))))</f>
        <v>0</v>
      </c>
      <c r="AA48" s="19"/>
      <c r="AB48" s="20"/>
      <c r="AC48"/>
    </row>
    <row r="49" spans="1:41" ht="14.15" customHeight="1">
      <c r="A49" s="404" t="s">
        <v>69</v>
      </c>
      <c r="B49" s="110">
        <f t="shared" si="5"/>
        <v>35000</v>
      </c>
      <c r="C49" s="110">
        <f t="shared" si="4"/>
        <v>15000</v>
      </c>
      <c r="D49" s="110"/>
      <c r="E49" s="523">
        <v>50000</v>
      </c>
      <c r="F49" s="46"/>
      <c r="G49" s="577"/>
      <c r="H49" s="578"/>
      <c r="I49" s="578"/>
      <c r="J49" s="578"/>
      <c r="K49" s="578"/>
      <c r="L49" s="578"/>
      <c r="M49" s="578"/>
      <c r="N49" s="578"/>
      <c r="O49" s="582"/>
      <c r="P49" s="104"/>
      <c r="Q49" s="35"/>
      <c r="R49" s="39"/>
      <c r="S49" s="22"/>
      <c r="T49" s="20"/>
      <c r="U49" s="20">
        <f>((F45-((E56*F45+C57+D57)-E56)/E56))*E49</f>
        <v>42500</v>
      </c>
      <c r="V49">
        <f>H46*E49</f>
        <v>35000</v>
      </c>
      <c r="W49" s="3">
        <f>IFERROR(IF(E49=0,0,E49*H45),0)</f>
        <v>0</v>
      </c>
      <c r="X49" s="98">
        <f>IF(E49=0,0,E49*F44)</f>
        <v>35000</v>
      </c>
      <c r="Y49" s="98">
        <f>IF(NOT(ISERROR(MATCH("Selvfinansieret",B45,0))),0,IF(OR(NOT(ISERROR(MATCH("Ej statsstøtte",B45,0))),NOT(ISERROR(MATCH(B45,AI55:AI57,0)))),E49,IF(AND(D57=0,C57=0),X49,IF(AND(D57&gt;0,C57=0),V49,IF(AND(D57&gt;0,C57&gt;0,V49=0),0,IF(AND(W49&lt;&gt;0,W49&lt;V49),W49,V49))))))</f>
        <v>35000</v>
      </c>
      <c r="AA49" s="19"/>
      <c r="AB49" s="20"/>
      <c r="AC49"/>
      <c r="AD49" s="29" t="s">
        <v>147</v>
      </c>
      <c r="AE49" s="29" t="s">
        <v>115</v>
      </c>
      <c r="AF49" s="29" t="s">
        <v>136</v>
      </c>
      <c r="AG49" s="29" t="s">
        <v>116</v>
      </c>
      <c r="AH49" s="29" t="s">
        <v>134</v>
      </c>
      <c r="AI49" s="29" t="s">
        <v>138</v>
      </c>
      <c r="AJ49" s="29" t="s">
        <v>148</v>
      </c>
    </row>
    <row r="50" spans="1:41" ht="14.15" customHeight="1">
      <c r="A50" s="404" t="s">
        <v>34</v>
      </c>
      <c r="B50" s="110">
        <f t="shared" si="5"/>
        <v>0</v>
      </c>
      <c r="C50" s="110">
        <f t="shared" si="4"/>
        <v>0</v>
      </c>
      <c r="D50" s="110"/>
      <c r="E50" s="523"/>
      <c r="F50" s="46"/>
      <c r="G50" s="577"/>
      <c r="H50" s="578"/>
      <c r="I50" s="578"/>
      <c r="J50" s="578"/>
      <c r="K50" s="578"/>
      <c r="L50" s="578"/>
      <c r="M50" s="578"/>
      <c r="N50" s="578"/>
      <c r="O50" s="582"/>
      <c r="P50" s="105"/>
      <c r="Q50" s="35"/>
      <c r="R50" s="39"/>
      <c r="S50" s="22"/>
      <c r="T50" s="20"/>
      <c r="U50" s="20">
        <f>((F45-((E56*F45+C57+D57)-E56)/E56))*E50</f>
        <v>0</v>
      </c>
      <c r="V50">
        <f>H46*E50</f>
        <v>0</v>
      </c>
      <c r="W50" s="3">
        <f>IFERROR(IF(E50=0,0,E50*H45),0)</f>
        <v>0</v>
      </c>
      <c r="X50" s="98">
        <f>IF(E50=0,0,E50*F44)</f>
        <v>0</v>
      </c>
      <c r="Y50" s="98">
        <f>IF(NOT(ISERROR(MATCH("Selvfinansieret",B46,0))),0,IF(OR(NOT(ISERROR(MATCH("Ej statsstøtte",B46,0))),NOT(ISERROR(MATCH(B46,AI56:AI58,0)))),E50,IF(AND(D57=0,C57=0),X50,IF(AND(D57&gt;0,C57=0),V50,IF(AND(D57&gt;0,C57&gt;0,V50=0),0,IF(AND(W50&lt;&gt;0,W50&lt;V50),W50,V50))))))</f>
        <v>0</v>
      </c>
      <c r="AA50" t="s">
        <v>130</v>
      </c>
      <c r="AB50" t="s">
        <v>125</v>
      </c>
      <c r="AC50"/>
      <c r="AD50" t="s">
        <v>109</v>
      </c>
      <c r="AE50" t="s">
        <v>109</v>
      </c>
      <c r="AF50" t="s">
        <v>117</v>
      </c>
      <c r="AG50" s="95" t="s">
        <v>124</v>
      </c>
      <c r="AH50" s="98" t="str">
        <f>IF(NOT(ISERROR(MATCH("Selvfinansieret",B43,0))),"",IF(NOT(ISERROR(MATCH(B43,{"ABER"},0))),AE50,IF(NOT(ISERROR(MATCH(B43,{"GBER"},0))),AF50,IF(NOT(ISERROR(MATCH(B43,{"FIBER"},0))),AG50,IF(NOT(ISERROR(MATCH(B43,{"Ej statsstøtte"},0))),AD50,"")))))</f>
        <v>Grundforskning</v>
      </c>
      <c r="AI50" s="96" t="s">
        <v>115</v>
      </c>
    </row>
    <row r="51" spans="1:41" ht="14.15" customHeight="1">
      <c r="A51" s="404" t="s">
        <v>2</v>
      </c>
      <c r="B51" s="110">
        <f t="shared" si="5"/>
        <v>0</v>
      </c>
      <c r="C51" s="110">
        <f t="shared" si="4"/>
        <v>0</v>
      </c>
      <c r="D51" s="110"/>
      <c r="E51" s="523"/>
      <c r="F51" s="46"/>
      <c r="G51" s="577"/>
      <c r="H51" s="578"/>
      <c r="I51" s="578"/>
      <c r="J51" s="578"/>
      <c r="K51" s="578"/>
      <c r="L51" s="578"/>
      <c r="M51" s="578"/>
      <c r="N51" s="578"/>
      <c r="O51" s="582"/>
      <c r="P51" s="105"/>
      <c r="Q51" s="35"/>
      <c r="R51" s="39"/>
      <c r="S51" s="22"/>
      <c r="T51" s="20"/>
      <c r="U51" s="20">
        <f>((F45-((E56*F45+C57+D57)-E56)/E56))*E51</f>
        <v>0</v>
      </c>
      <c r="V51">
        <f>H46*E51</f>
        <v>0</v>
      </c>
      <c r="W51" s="3">
        <f>IFERROR(IF(E51=0,0,E51*H45),0)</f>
        <v>0</v>
      </c>
      <c r="X51" s="98">
        <f>IF(E51=0,0,E51*F44)</f>
        <v>0</v>
      </c>
      <c r="Y51" s="98">
        <f>IF(NOT(ISERROR(MATCH("Selvfinansieret",B47,0))),0,IF(OR(NOT(ISERROR(MATCH("Ej statsstøtte",B47,0))),NOT(ISERROR(MATCH(B47,AI57:AI59,0)))),E51,IF(AND(D57=0,C57=0),X51,IF(AND(D57&gt;0,C57=0),V51,IF(AND(D57&gt;0,C57&gt;0,V51=0),0,IF(AND(W51&lt;&gt;0,W51&lt;V51),W51,V51))))))</f>
        <v>0</v>
      </c>
      <c r="AA51" t="s">
        <v>56</v>
      </c>
      <c r="AB51" t="s">
        <v>126</v>
      </c>
      <c r="AC51"/>
      <c r="AD51" t="s">
        <v>110</v>
      </c>
      <c r="AE51" t="s">
        <v>110</v>
      </c>
      <c r="AF51" t="s">
        <v>118</v>
      </c>
      <c r="AG51" s="95" t="s">
        <v>111</v>
      </c>
      <c r="AH51" s="98" t="str">
        <f>IF(NOT(ISERROR(MATCH("Selvfinansieret",B43,0))),"",IF(NOT(ISERROR(MATCH(B43,{"ABER"},0))),AE51,IF(NOT(ISERROR(MATCH(B43,{"GBER"},0))),AF51,IF(NOT(ISERROR(MATCH(B43,{"FIBER"},0))),AG51,IF(NOT(ISERROR(MATCH(B43,{"Ej statsstøtte"},0))),AD51,"")))))</f>
        <v>Industriel forskning</v>
      </c>
      <c r="AI51" s="97" t="s">
        <v>136</v>
      </c>
    </row>
    <row r="52" spans="1:41" ht="43.5">
      <c r="A52" s="404" t="s">
        <v>10</v>
      </c>
      <c r="B52" s="110">
        <f t="shared" si="5"/>
        <v>0</v>
      </c>
      <c r="C52" s="110">
        <f t="shared" si="4"/>
        <v>0</v>
      </c>
      <c r="D52" s="110"/>
      <c r="E52" s="523"/>
      <c r="F52" s="46"/>
      <c r="G52" s="577"/>
      <c r="H52" s="578"/>
      <c r="I52" s="578"/>
      <c r="J52" s="578"/>
      <c r="K52" s="578"/>
      <c r="L52" s="578"/>
      <c r="M52" s="578"/>
      <c r="N52" s="578"/>
      <c r="O52" s="582"/>
      <c r="P52" s="104"/>
      <c r="Q52" s="35"/>
      <c r="R52" s="39"/>
      <c r="S52" s="22"/>
      <c r="T52" s="20"/>
      <c r="U52" s="20">
        <f>((F45-((E56*F45+C57+D57)-E56)/E56))*E52</f>
        <v>0</v>
      </c>
      <c r="V52">
        <f>H46*E52</f>
        <v>0</v>
      </c>
      <c r="W52" s="3">
        <f>IFERROR(IF(E52=0,0,E52*H45),0)</f>
        <v>0</v>
      </c>
      <c r="X52" s="98">
        <f>IF(E52=0,0,E52*F44)</f>
        <v>0</v>
      </c>
      <c r="Y52" s="98">
        <f>IF(NOT(ISERROR(MATCH("Selvfinansieret",B48,0))),0,IF(OR(NOT(ISERROR(MATCH("Ej statsstøtte",B48,0))),NOT(ISERROR(MATCH(B48,AI58:AI60,0)))),E52,IF(AND(D57=0,C57=0),X52,IF(AND(D57&gt;0,C57=0),V52,IF(AND(D57&gt;0,C57&gt;0,V52=0),0,IF(AND(W52&lt;&gt;0,W52&lt;V52),W52,V52))))))</f>
        <v>0</v>
      </c>
      <c r="Z52" s="98"/>
      <c r="AA52" t="s">
        <v>131</v>
      </c>
      <c r="AB52"/>
      <c r="AC52"/>
      <c r="AD52" t="s">
        <v>111</v>
      </c>
      <c r="AE52" t="s">
        <v>111</v>
      </c>
      <c r="AF52" t="s">
        <v>119</v>
      </c>
      <c r="AG52" s="137" t="s">
        <v>137</v>
      </c>
      <c r="AH52" s="98" t="str">
        <f>IF(NOT(ISERROR(MATCH("Selvfinansieret",B43,0))),"",IF(NOT(ISERROR(MATCH(B43,{"ABER"},0))),AE52,IF(NOT(ISERROR(MATCH(B43,{"GBER"},0))),AF52,IF(NOT(ISERROR(MATCH(B43,{"FIBER"},0))),AG52,IF(NOT(ISERROR(MATCH(B43,{"Ej statsstøtte"},0))),AD52,"")))))</f>
        <v>Eksperimentel udvikling</v>
      </c>
      <c r="AI52" s="97" t="s">
        <v>116</v>
      </c>
    </row>
    <row r="53" spans="1:41" ht="14.5" customHeight="1" thickBot="1">
      <c r="A53" s="476" t="s">
        <v>68</v>
      </c>
      <c r="B53" s="110">
        <f t="shared" si="5"/>
        <v>14000</v>
      </c>
      <c r="C53" s="110">
        <f t="shared" si="4"/>
        <v>6000</v>
      </c>
      <c r="D53" s="110"/>
      <c r="E53" s="524">
        <v>20000</v>
      </c>
      <c r="F53" s="221"/>
      <c r="G53" s="577"/>
      <c r="H53" s="578"/>
      <c r="I53" s="578"/>
      <c r="J53" s="578"/>
      <c r="K53" s="578"/>
      <c r="L53" s="578"/>
      <c r="M53" s="578"/>
      <c r="N53" s="578"/>
      <c r="O53" s="582"/>
      <c r="P53" s="104"/>
      <c r="Q53" s="35"/>
      <c r="R53" s="39"/>
      <c r="S53" s="22"/>
      <c r="T53" s="20"/>
      <c r="U53" s="20">
        <f>((F45-((E56*F45+C57+D57)-E56)/E56))*E53</f>
        <v>17000</v>
      </c>
      <c r="V53">
        <f>H46*E53</f>
        <v>14000</v>
      </c>
      <c r="W53" s="3">
        <f>IFERROR(IF(E53=0,0,E53*H45),0)</f>
        <v>0</v>
      </c>
      <c r="X53" s="98">
        <f>IF(E53=0,0,E53*F44)</f>
        <v>14000</v>
      </c>
      <c r="Y53" s="98">
        <f>IF(NOT(ISERROR(MATCH("Selvfinansieret",B49,0))),0,IF(OR(NOT(ISERROR(MATCH("Ej statsstøtte",B49,0))),NOT(ISERROR(MATCH(B49,AI59:AI61,0)))),E53,IF(AND(D57=0,C57=0),X53,IF(AND(D57&gt;0,C57=0),V53,IF(AND(D57&gt;0,C57&gt;0,V53=0),0,IF(AND(W53&lt;&gt;0,W53&lt;V53),W53,V53))))))</f>
        <v>14000</v>
      </c>
      <c r="Z53" s="98"/>
      <c r="AA53" t="s">
        <v>72</v>
      </c>
      <c r="AB53"/>
      <c r="AC53"/>
      <c r="AD53" t="s">
        <v>112</v>
      </c>
      <c r="AE53" t="s">
        <v>112</v>
      </c>
      <c r="AF53" t="s">
        <v>120</v>
      </c>
      <c r="AG53" s="41" t="str">
        <f>""</f>
        <v/>
      </c>
      <c r="AH53" s="98" t="str">
        <f>IF(NOT(ISERROR(MATCH("Selvfinansieret",B43,0))),"",IF(NOT(ISERROR(MATCH(B43,{"ABER"},0))),AE53,IF(NOT(ISERROR(MATCH(B43,{"GBER"},0))),AF53,IF(NOT(ISERROR(MATCH(B43,{"FIBER"},0))),AG53,IF(NOT(ISERROR(MATCH(B43,{"Ej statsstøtte"},0))),AD53,"")))))</f>
        <v>Gennemførlighedsundersøgelser</v>
      </c>
      <c r="AI53" s="40" t="s">
        <v>85</v>
      </c>
    </row>
    <row r="54" spans="1:41" ht="14.15" customHeight="1">
      <c r="A54" s="503" t="s">
        <v>21</v>
      </c>
      <c r="B54" s="111">
        <f>SUM(B47+B48+B49+B50-B51-B52+B53)</f>
        <v>119000</v>
      </c>
      <c r="C54" s="111">
        <f>SUM(C47+C48+C49+C50-C51-C52+C53)</f>
        <v>51000</v>
      </c>
      <c r="D54" s="111"/>
      <c r="E54" s="111">
        <f>SUM(B54:C54)</f>
        <v>170000</v>
      </c>
      <c r="F54" s="48"/>
      <c r="G54" s="577"/>
      <c r="H54" s="578"/>
      <c r="I54" s="578"/>
      <c r="J54" s="578"/>
      <c r="K54" s="578"/>
      <c r="L54" s="578"/>
      <c r="M54" s="578"/>
      <c r="N54" s="578"/>
      <c r="O54" s="582"/>
      <c r="P54" s="23"/>
      <c r="R54"/>
      <c r="S54"/>
      <c r="T54"/>
      <c r="U54" s="20">
        <f>((F45-((E56*F45+C57+D57)-E56)/E56))*E54</f>
        <v>144500</v>
      </c>
      <c r="V54">
        <f>H46*E54</f>
        <v>118999.99999999999</v>
      </c>
      <c r="W54" s="3">
        <f>IFERROR(IF(E54=0,0,E54*H45),0)</f>
        <v>0</v>
      </c>
      <c r="X54" s="98">
        <f>IF(E54=0,0,E54*F44)</f>
        <v>118999.99999999999</v>
      </c>
      <c r="Y54" s="98">
        <f>IF(NOT(ISERROR(MATCH("Selvfinansieret",B50,0))),0,IF(OR(NOT(ISERROR(MATCH("Ej statsstøtte",B50,0))),NOT(ISERROR(MATCH(B50,AI60:AI62,0)))),E54,IF(AND(D57=0,C57=0),X54,IF(AND(D57&gt;0,C57=0),V54,IF(AND(D57&gt;0,C57&gt;0,V54=0),0,IF(AND(W54&lt;&gt;0,W54&lt;V54),W54,V54))))))</f>
        <v>118999.99999999999</v>
      </c>
      <c r="Z54" s="98"/>
      <c r="AA54" t="s">
        <v>146</v>
      </c>
      <c r="AB54"/>
      <c r="AC54"/>
      <c r="AD54" t="s">
        <v>122</v>
      </c>
      <c r="AE54" t="s">
        <v>113</v>
      </c>
      <c r="AF54" t="s">
        <v>121</v>
      </c>
      <c r="AG54" s="41" t="str">
        <f>""</f>
        <v/>
      </c>
      <c r="AH54" s="98" t="str">
        <f>IF(NOT(ISERROR(MATCH("Selvfinansieret",B43,0))),"",IF(NOT(ISERROR(MATCH(B43,{"ABER"},0))),AE54,IF(NOT(ISERROR(MATCH(B43,{"GBER"},0))),AF54,IF(NOT(ISERROR(MATCH(B43,{"FIBER"},0))),AG54,IF(NOT(ISERROR(MATCH(B43,{"Ej statsstøtte"},0))),AD54,"")))))</f>
        <v>Uddannelse</v>
      </c>
      <c r="AI54" s="40" t="s">
        <v>86</v>
      </c>
    </row>
    <row r="55" spans="1:41" ht="14.5" customHeight="1" thickBot="1">
      <c r="A55" s="504" t="s">
        <v>1</v>
      </c>
      <c r="B55" s="112">
        <f>IFERROR(IF(E55=0,0,Y55),0)</f>
        <v>21000</v>
      </c>
      <c r="C55" s="110">
        <f>IFERROR(E55-B55,0)</f>
        <v>9000</v>
      </c>
      <c r="D55" s="110"/>
      <c r="E55" s="524">
        <v>30000</v>
      </c>
      <c r="F55" s="47"/>
      <c r="G55" s="577"/>
      <c r="H55" s="578"/>
      <c r="I55" s="578"/>
      <c r="J55" s="578"/>
      <c r="K55" s="578"/>
      <c r="L55" s="578"/>
      <c r="M55" s="578"/>
      <c r="N55" s="578"/>
      <c r="O55" s="582"/>
      <c r="P55" s="104"/>
      <c r="R55"/>
      <c r="S55"/>
      <c r="T55"/>
      <c r="U55" s="20">
        <f>((F45-((E56*F45+C57+D57)-E56)/E56))*E55</f>
        <v>25500</v>
      </c>
      <c r="V55">
        <f>H46*E55</f>
        <v>21000</v>
      </c>
      <c r="W55" s="3">
        <f>IFERROR(IF(E55=0,0,E55*H45),0)</f>
        <v>0</v>
      </c>
      <c r="X55" s="98">
        <f>IF(E55=0,0,E55*F44)</f>
        <v>21000</v>
      </c>
      <c r="Y55" s="98">
        <f>IF(NOT(ISERROR(MATCH("Selvfinansieret",B51,0))),0,IF(OR(NOT(ISERROR(MATCH("Ej statsstøtte",B51,0))),NOT(ISERROR(MATCH(B51,AI61:AI63,0)))),E55,IF(AND(D57=0,C57=0),X55,IF(AND(D57&gt;0,C57=0),V55,IF(AND(D57&gt;0,C57&gt;0,V55=0),0,IF(AND(W55&lt;&gt;0,W55&lt;V55),W55,V55))))))</f>
        <v>21000</v>
      </c>
      <c r="Z55" s="98"/>
      <c r="AA55" s="19"/>
      <c r="AB55" s="20"/>
      <c r="AC55"/>
      <c r="AD55" t="s">
        <v>113</v>
      </c>
      <c r="AE55" t="s">
        <v>114</v>
      </c>
      <c r="AF55" t="s">
        <v>122</v>
      </c>
      <c r="AG55" s="41" t="str">
        <f>""</f>
        <v/>
      </c>
      <c r="AH55" s="98" t="str">
        <f>IF(NOT(ISERROR(MATCH("Selvfinansieret",B43,0))),"",IF(NOT(ISERROR(MATCH(B43,{"ABER"},0))),AE55,IF(NOT(ISERROR(MATCH(B43,{"GBER"},0))),AF55,IF(NOT(ISERROR(MATCH(B43,{"FIBER"},0))),AG55,IF(NOT(ISERROR(MATCH(B43,{"Ej statsstøtte"},0))),AD55,"")))))</f>
        <v>Støtte til innovationsklynger</v>
      </c>
      <c r="AI55" s="40" t="s">
        <v>87</v>
      </c>
    </row>
    <row r="56" spans="1:41" ht="14.5" customHeight="1" thickBot="1">
      <c r="A56" s="505" t="s">
        <v>0</v>
      </c>
      <c r="B56" s="152">
        <f>IF(B54+B55&lt;=0,0,B54+B55)</f>
        <v>140000</v>
      </c>
      <c r="C56" s="143">
        <f>IF(C54+C55-C57&lt;=0,0,C54+C55-C57)</f>
        <v>30000</v>
      </c>
      <c r="D56" s="113"/>
      <c r="E56" s="506">
        <f>SUM(E47+E48+E49+E50-E51-E52+E53)+E55</f>
        <v>200000</v>
      </c>
      <c r="F56" s="82"/>
      <c r="G56" s="579"/>
      <c r="H56" s="580"/>
      <c r="I56" s="580"/>
      <c r="J56" s="580"/>
      <c r="K56" s="580"/>
      <c r="L56" s="580"/>
      <c r="M56" s="580"/>
      <c r="N56" s="580"/>
      <c r="O56" s="583"/>
      <c r="P56" s="23"/>
      <c r="R56"/>
      <c r="S56"/>
      <c r="T56"/>
      <c r="U56" s="20">
        <f>((F45-((E56*F45+C57+D57)-E56)/E56))*E56</f>
        <v>170000</v>
      </c>
      <c r="V56">
        <f>H46*E56</f>
        <v>140000</v>
      </c>
      <c r="W56" s="3">
        <f>IFERROR(IF(E56=0,0,E56*H45),0)</f>
        <v>0</v>
      </c>
      <c r="Y56" s="98">
        <f>IF(NOT(ISERROR(MATCH("Selvfinansieret",B52,0))),0,IF(OR(NOT(ISERROR(MATCH("Ej statsstøtte",B52,0))),NOT(ISERROR(MATCH(B52,AI62:AI64,0)))),E56,IF(AND(D57=0,C57=0),X56,IF(AND(D57&gt;0,C57=0),V56,IF(AND(D57&gt;0,C57&gt;0,V56=0),0,IF(AND(W56&lt;&gt;0,W56&lt;V56),W56,V56))))))</f>
        <v>140000</v>
      </c>
      <c r="Z56" s="98"/>
      <c r="AA56" s="96"/>
      <c r="AB56" s="96"/>
      <c r="AC56"/>
      <c r="AD56" t="s">
        <v>114</v>
      </c>
      <c r="AE56" s="41" t="str">
        <f>""</f>
        <v/>
      </c>
      <c r="AF56" t="s">
        <v>111</v>
      </c>
      <c r="AG56" s="41" t="str">
        <f>""</f>
        <v/>
      </c>
      <c r="AH56" s="98" t="str">
        <f>IF(NOT(ISERROR(MATCH("Selvfinansieret",B43,0))),"",IF(NOT(ISERROR(MATCH(B43,{"ABER"},0))),AE56,IF(NOT(ISERROR(MATCH(B43,{"GBER"},0))),AF56,IF(NOT(ISERROR(MATCH(B43,{"FIBER"},0))),AG56,IF(NOT(ISERROR(MATCH(B43,{"Ej statsstøtte"},0))),AD56,"")))))</f>
        <v>Konsulentbistand</v>
      </c>
      <c r="AI56" s="20" t="s">
        <v>135</v>
      </c>
    </row>
    <row r="57" spans="1:41">
      <c r="A57" s="507" t="s">
        <v>101</v>
      </c>
      <c r="B57" s="525">
        <f>B56</f>
        <v>140000</v>
      </c>
      <c r="C57" s="509">
        <v>30000</v>
      </c>
      <c r="D57" s="509"/>
      <c r="E57" s="510">
        <f>SUM(B47+B48+B49+B50-B51-B52+B53)</f>
        <v>119000</v>
      </c>
      <c r="F57" s="101"/>
      <c r="G57" s="511"/>
      <c r="H57" s="511"/>
      <c r="I57" s="511"/>
      <c r="J57" s="511"/>
      <c r="K57" s="511"/>
      <c r="L57" s="511"/>
      <c r="M57" s="511"/>
      <c r="N57" s="511"/>
      <c r="O57" s="511"/>
      <c r="P57" s="23"/>
      <c r="R57"/>
      <c r="S57"/>
      <c r="T57"/>
      <c r="U57"/>
      <c r="W57"/>
      <c r="Y57" s="98"/>
      <c r="Z57" s="98"/>
      <c r="AA57" s="35"/>
      <c r="AB57" s="97"/>
      <c r="AC57" s="20"/>
      <c r="AD57" t="s">
        <v>124</v>
      </c>
      <c r="AE57" s="3" t="str">
        <f>""</f>
        <v/>
      </c>
      <c r="AF57" s="41" t="s">
        <v>123</v>
      </c>
      <c r="AG57" s="41" t="str">
        <f>""</f>
        <v/>
      </c>
      <c r="AH57" s="98" t="str">
        <f>IF(NOT(ISERROR(MATCH("Selvfinansieret",B43,0))),"",IF(NOT(ISERROR(MATCH(B43,{"ABER"},0))),AE57,IF(NOT(ISERROR(MATCH(B43,{"GBER"},0))),AF57,IF(NOT(ISERROR(MATCH(B43,{"FIBER"},0))),AG57,IF(NOT(ISERROR(MATCH(B43,{"Ej statsstøtte"},0))),AD57,"")))))</f>
        <v>Deltagelse i messer</v>
      </c>
      <c r="AI57" t="s">
        <v>149</v>
      </c>
      <c r="AK57" s="4"/>
      <c r="AL57" s="4"/>
      <c r="AM57" s="4"/>
      <c r="AN57" s="4"/>
      <c r="AO57" s="4"/>
    </row>
    <row r="58" spans="1:41">
      <c r="A58" s="512"/>
      <c r="B58" s="513"/>
      <c r="C58" s="513"/>
      <c r="D58" s="513"/>
      <c r="E58" s="514"/>
      <c r="F58" s="79"/>
      <c r="G58" s="511"/>
      <c r="H58" s="511"/>
      <c r="I58" s="511"/>
      <c r="J58" s="511"/>
      <c r="K58" s="511"/>
      <c r="L58" s="511"/>
      <c r="M58" s="511"/>
      <c r="N58" s="511"/>
      <c r="O58" s="511"/>
      <c r="P58" s="23"/>
      <c r="R58"/>
      <c r="S58"/>
      <c r="T58"/>
      <c r="U58"/>
      <c r="W58"/>
      <c r="Y58" s="98"/>
      <c r="Z58" s="98"/>
      <c r="AA58" s="98"/>
      <c r="AB58" s="4"/>
      <c r="AC58" s="4"/>
      <c r="AD58" t="s">
        <v>137</v>
      </c>
      <c r="AE58" s="4" t="str">
        <f>""</f>
        <v/>
      </c>
      <c r="AF58" s="4" t="str">
        <f>""</f>
        <v/>
      </c>
      <c r="AG58" s="41" t="str">
        <f>""</f>
        <v/>
      </c>
      <c r="AH58" s="98" t="str">
        <f>IF(NOT(ISERROR(MATCH("Selvfinansieret",B43,0))),"",IF(NOT(ISERROR(MATCH(B43,{"ABER"},0))),AE58,IF(NOT(ISERROR(MATCH(B43,{"GBER"},0))),AF58,IF(NOT(ISERROR(MATCH(B43,{"FIBER"},0))),AG58,IF(NOT(ISERROR(MATCH(B43,{"Ej statsstøtte"},0))),AD58,"")))))</f>
        <v/>
      </c>
      <c r="AI58" s="4"/>
      <c r="AJ58" s="4"/>
      <c r="AK58" s="4"/>
      <c r="AL58" s="4"/>
      <c r="AM58" s="4"/>
      <c r="AN58" s="4"/>
      <c r="AO58" s="4"/>
    </row>
    <row r="59" spans="1:41">
      <c r="A59" s="515"/>
      <c r="B59" s="516"/>
      <c r="C59" s="516"/>
      <c r="D59" s="516"/>
      <c r="E59" s="517" t="s">
        <v>133</v>
      </c>
      <c r="F59" s="518">
        <f>F44</f>
        <v>0.7</v>
      </c>
      <c r="G59" s="79"/>
      <c r="H59" s="511"/>
      <c r="I59" s="511"/>
      <c r="J59" s="511"/>
      <c r="K59" s="511"/>
      <c r="L59" s="511"/>
      <c r="M59" s="511"/>
      <c r="N59" s="511"/>
      <c r="O59" s="511"/>
      <c r="P59" s="80"/>
      <c r="Q59" s="23"/>
      <c r="R59"/>
      <c r="S59"/>
      <c r="T59"/>
      <c r="U59"/>
      <c r="W59"/>
      <c r="Y59"/>
      <c r="Z59" s="98"/>
      <c r="AD59" s="4"/>
      <c r="AE59" s="4"/>
      <c r="AF59" s="4"/>
      <c r="AG59" s="4"/>
      <c r="AH59" s="4"/>
      <c r="AI59" s="4"/>
      <c r="AJ59" s="4"/>
      <c r="AK59" s="4"/>
      <c r="AL59" s="4"/>
      <c r="AM59" s="4"/>
      <c r="AN59" s="4"/>
      <c r="AO59" s="4"/>
    </row>
    <row r="60" spans="1:41" ht="28">
      <c r="A60" s="515"/>
      <c r="B60" s="516"/>
      <c r="C60" s="516"/>
      <c r="D60" s="516"/>
      <c r="E60" s="519" t="s">
        <v>152</v>
      </c>
      <c r="F60" s="518">
        <f>IFERROR(B56/E56,"")</f>
        <v>0.7</v>
      </c>
      <c r="G60" s="79"/>
      <c r="H60" s="511"/>
      <c r="I60" s="511"/>
      <c r="J60" s="511"/>
      <c r="K60" s="511"/>
      <c r="L60" s="511"/>
      <c r="M60" s="511"/>
      <c r="N60" s="511"/>
      <c r="O60" s="511"/>
      <c r="P60" s="80"/>
      <c r="Q60" s="23"/>
      <c r="R60"/>
      <c r="S60"/>
      <c r="T60"/>
      <c r="U60"/>
      <c r="W60"/>
      <c r="Y60"/>
      <c r="Z60" s="98"/>
      <c r="AD60" s="4"/>
      <c r="AE60" s="4"/>
      <c r="AF60" s="4"/>
      <c r="AG60" s="4"/>
      <c r="AH60" s="4"/>
      <c r="AI60" s="4"/>
      <c r="AJ60" s="4"/>
      <c r="AK60" s="4"/>
      <c r="AL60" s="4"/>
      <c r="AM60" s="4"/>
      <c r="AN60" s="4"/>
      <c r="AO60" s="4"/>
    </row>
    <row r="61" spans="1:41">
      <c r="A61" s="14"/>
      <c r="B61" s="15"/>
      <c r="C61" s="15"/>
      <c r="D61" s="15"/>
      <c r="E61" s="16" t="s">
        <v>57</v>
      </c>
      <c r="F61" s="50">
        <f>IF(NOT(ISERROR(MATCH("Ej statsstøtte",B43,0))),0,IFERROR(E55/E54,0))</f>
        <v>0.17647058823529413</v>
      </c>
      <c r="G61" s="520"/>
      <c r="H61" s="481"/>
      <c r="I61" s="481"/>
      <c r="J61" s="481"/>
      <c r="K61" s="481"/>
      <c r="L61" s="481"/>
      <c r="M61" s="481"/>
      <c r="N61" s="481"/>
      <c r="O61" s="481"/>
      <c r="P61" s="2"/>
      <c r="R61"/>
      <c r="S61"/>
      <c r="T61"/>
      <c r="U61"/>
      <c r="W61"/>
      <c r="Y61"/>
    </row>
    <row r="62" spans="1:41" ht="14.5">
      <c r="A62" s="31" t="s">
        <v>64</v>
      </c>
      <c r="B62" s="32">
        <f>IFERROR(E56/$E$15,0)</f>
        <v>6.7980965329707682E-2</v>
      </c>
      <c r="C62" s="15"/>
      <c r="D62" s="15"/>
      <c r="E62" s="174" t="s">
        <v>58</v>
      </c>
      <c r="F62" s="50">
        <f>IFERROR(E55/E47,0)</f>
        <v>0.3</v>
      </c>
      <c r="G62" s="404"/>
      <c r="H62" s="481"/>
      <c r="I62" s="481"/>
      <c r="J62" s="481"/>
      <c r="K62" s="481"/>
      <c r="L62" s="481"/>
      <c r="M62" s="481"/>
      <c r="N62" s="481"/>
      <c r="O62" s="481"/>
      <c r="P62" s="2"/>
      <c r="R62"/>
      <c r="S62"/>
      <c r="T62"/>
      <c r="U62"/>
      <c r="W62"/>
      <c r="Y62"/>
    </row>
    <row r="63" spans="1:41" ht="14.5">
      <c r="A63" s="521"/>
      <c r="B63" s="522"/>
      <c r="C63" s="404"/>
      <c r="D63" s="404"/>
      <c r="E63" s="174"/>
      <c r="F63" s="404"/>
      <c r="G63" s="404"/>
      <c r="H63" s="481"/>
      <c r="I63" s="481"/>
      <c r="J63" s="481"/>
      <c r="K63" s="481"/>
      <c r="L63" s="481"/>
      <c r="M63" s="481"/>
      <c r="N63" s="481"/>
      <c r="O63" s="481"/>
      <c r="P63" s="2"/>
      <c r="R63"/>
      <c r="S63"/>
      <c r="T63"/>
      <c r="U63"/>
      <c r="W63"/>
      <c r="Y63"/>
      <c r="AD63"/>
    </row>
    <row r="64" spans="1:41" ht="14.5">
      <c r="A64" s="9" t="s">
        <v>24</v>
      </c>
      <c r="B64" s="175" t="s">
        <v>159</v>
      </c>
      <c r="C64" s="119" t="s">
        <v>37</v>
      </c>
      <c r="D64" s="119"/>
      <c r="E64" s="10" t="s">
        <v>27</v>
      </c>
      <c r="F64" s="488" t="s">
        <v>130</v>
      </c>
      <c r="G64" s="489"/>
      <c r="H64" s="118"/>
      <c r="I64" s="120"/>
      <c r="J64" s="489"/>
      <c r="K64" s="489"/>
      <c r="L64" s="489"/>
      <c r="M64" s="489"/>
      <c r="N64" s="404"/>
      <c r="O64" s="404"/>
      <c r="R64" s="27"/>
      <c r="S64" s="36"/>
      <c r="T64" s="97"/>
      <c r="W64" s="3"/>
      <c r="X64" s="40"/>
      <c r="AA64" s="98" t="str">
        <f>IF(NOT(ISERROR(MATCH("Selvfinansieret",B65,0))),"",IF(NOT(ISERROR(MATCH(B65,{"ABER"},0))),IF(X64=0,"",X64),IF(NOT(ISERROR(MATCH(B65,{"GEBER"},0))),IF(AG79=0,"",AG79),IF(NOT(ISERROR(MATCH(B65,{"FIBER"},0))),IF(Z64=0,"",Z64),""))))</f>
        <v/>
      </c>
      <c r="AF64" s="98"/>
    </row>
    <row r="65" spans="1:41" ht="14.5">
      <c r="A65" s="9" t="s">
        <v>144</v>
      </c>
      <c r="B65" s="490" t="s">
        <v>136</v>
      </c>
      <c r="C65" s="119"/>
      <c r="D65" s="119"/>
      <c r="E65" s="10" t="s">
        <v>127</v>
      </c>
      <c r="F65" s="490" t="str">
        <f>IF(ISBLANK($F$19),"Projektform skal vælges ved hovedansøger",$F$19)</f>
        <v>Samarbejde</v>
      </c>
      <c r="G65" s="489"/>
      <c r="H65" s="118"/>
      <c r="I65" s="120"/>
      <c r="J65" s="489"/>
      <c r="K65" s="489"/>
      <c r="L65" s="489"/>
      <c r="M65" s="489"/>
      <c r="N65" s="404"/>
      <c r="O65" s="404"/>
      <c r="R65" s="27"/>
      <c r="S65" s="36"/>
      <c r="T65" s="40"/>
      <c r="W65" s="3"/>
      <c r="X65" s="40"/>
      <c r="Y65" s="41"/>
      <c r="AA65" s="98"/>
      <c r="AF65" s="98"/>
    </row>
    <row r="66" spans="1:41" ht="29">
      <c r="A66" s="10" t="s">
        <v>25</v>
      </c>
      <c r="B66" s="490" t="s">
        <v>119</v>
      </c>
      <c r="C66" s="10"/>
      <c r="D66" s="10"/>
      <c r="E66" s="128" t="s">
        <v>26</v>
      </c>
      <c r="F66" s="129">
        <f>IFERROR(IF(NOT(ISERROR(MATCH(B65,{"ABER"},0))),INDEX(ABER_Tilskudsprocent_liste[#All],MATCH(B66,ABER_Tilskudsprocent_liste[[#All],[Typer af projekter og aktiviteter/ virksomhedsstørrelse]],0),MATCH(AA68,ABER_Tilskudsprocent_liste[#Headers],0)),IF(NOT(ISERROR(MATCH(B65,{"GBER"},0))),INDEX(GEBER_Tilskudsprocent_liste[#All],MATCH(B66,GEBER_Tilskudsprocent_liste[[#All],[Typer af projekter og aktiviteter/ virksomhedsstørrelse]],0),MATCH(AA68,GEBER_Tilskudsprocent_liste[#Headers],0)),IF(NOT(ISERROR(MATCH(B65,{"FIBER"},0))),INDEX(FIBER_Tilskudsprocent_liste[#All],MATCH(B66,FIBER_Tilskudsprocent_liste[[#All],[Typer af projekter og aktiviteter/ virksomhedsstørrelse]],0),MATCH(AA68,FIBER_Tilskudsprocent_liste[#Headers],0)),""))),"")</f>
        <v>0.6</v>
      </c>
      <c r="G66" s="128" t="s">
        <v>150</v>
      </c>
      <c r="H66" s="144" t="s">
        <v>155</v>
      </c>
      <c r="I66" s="145"/>
      <c r="J66" s="257" t="s">
        <v>158</v>
      </c>
      <c r="K66" s="257"/>
      <c r="L66" s="489"/>
      <c r="M66" s="489"/>
      <c r="N66" s="404"/>
      <c r="O66" s="404"/>
      <c r="R66" s="28"/>
      <c r="S66" s="37"/>
      <c r="T66" s="40"/>
      <c r="W66" s="3"/>
      <c r="X66" s="100"/>
      <c r="AB66" s="40"/>
      <c r="AF66" s="98"/>
    </row>
    <row r="67" spans="1:41" ht="14.5">
      <c r="A67" s="9"/>
      <c r="B67" s="10"/>
      <c r="C67" s="10"/>
      <c r="D67" s="10"/>
      <c r="E67" s="128"/>
      <c r="F67" s="150">
        <f>IFERROR(IF(NOT(ISERROR(MATCH(B65,{"ABER"},0))),INDEX(ABER_Tilskudsprocent_liste[#All],MATCH(B66,ABER_Tilskudsprocent_liste[[#All],[Typer af projekter og aktiviteter/ virksomhedsstørrelse]],0),MATCH(AA68,ABER_Tilskudsprocent_liste[#Headers],0)),IF(NOT(ISERROR(MATCH(B65,{"GBER"},0))),INDEX(GEBER_Tilskudsprocent_liste[#All],MATCH(B66,GEBER_Tilskudsprocent_liste[[#All],[Typer af projekter og aktiviteter/ virksomhedsstørrelse]],0),MATCH(AA68,GEBER_Tilskudsprocent_liste[#Headers],0)),IF(NOT(ISERROR(MATCH(B65,{"FIBER"},0))),INDEX(FIBER_Tilskudsprocent_liste[#All],MATCH(B66,FIBER_Tilskudsprocent_liste[[#All],[Typer af projekter og aktiviteter/ virksomhedsstørrelse]],0),MATCH(AA68,FIBER_Tilskudsprocent_liste[#Headers],0)),""))),"")</f>
        <v>0.6</v>
      </c>
      <c r="G67" s="493"/>
      <c r="H67" s="257" t="str">
        <f>IFERROR(IF(E78*(1-F67)-C79&lt;0,F67-((E78*F67+C79)-E78)/E78,""),"")</f>
        <v/>
      </c>
      <c r="I67" s="257" t="str">
        <f>IFERROR(IF(D79&lt;&gt;0,IF(D79=E78,0,IF(C79&gt;0,(F67-D79/E78)-H67,"HA")),IF(E78*(1-F67)-C79&lt;0,((F67-((E78*F67+C79+D79)-E78)/E78)),"")),"")</f>
        <v>HA</v>
      </c>
      <c r="J67" s="494" t="e">
        <f>I67-H68</f>
        <v>#VALUE!</v>
      </c>
      <c r="K67" s="257"/>
      <c r="L67" s="489"/>
      <c r="M67" s="489"/>
      <c r="N67" s="404"/>
      <c r="O67" s="404"/>
      <c r="R67" s="28"/>
      <c r="S67" s="37"/>
      <c r="T67" s="40"/>
      <c r="U67" s="20" t="s">
        <v>157</v>
      </c>
      <c r="V67" t="s">
        <v>156</v>
      </c>
      <c r="W67" s="98" t="s">
        <v>154</v>
      </c>
      <c r="X67" s="98" t="s">
        <v>153</v>
      </c>
      <c r="Y67" s="98" t="s">
        <v>132</v>
      </c>
      <c r="AA67" s="21" t="s">
        <v>129</v>
      </c>
      <c r="AB67" s="25" t="s">
        <v>127</v>
      </c>
      <c r="AC67"/>
    </row>
    <row r="68" spans="1:41" ht="14.5" thickBot="1">
      <c r="A68" s="495"/>
      <c r="B68" s="478" t="s">
        <v>70</v>
      </c>
      <c r="C68" s="478" t="s">
        <v>145</v>
      </c>
      <c r="D68" s="478" t="s">
        <v>151</v>
      </c>
      <c r="E68" s="478" t="s">
        <v>0</v>
      </c>
      <c r="F68" s="479" t="s">
        <v>9</v>
      </c>
      <c r="G68" s="119"/>
      <c r="H68" s="498">
        <f>(F67-D79/E78)</f>
        <v>0.53333333333333333</v>
      </c>
      <c r="I68" s="493"/>
      <c r="J68" s="119"/>
      <c r="K68" s="493"/>
      <c r="L68" s="119"/>
      <c r="M68" s="119"/>
      <c r="N68" s="481"/>
      <c r="O68" s="481"/>
      <c r="P68" s="103"/>
      <c r="Q68" s="21"/>
      <c r="R68" s="38"/>
      <c r="S68" s="20"/>
      <c r="T68" s="20"/>
      <c r="U68"/>
      <c r="V68" s="3"/>
      <c r="W68" s="98"/>
      <c r="X68" s="98"/>
      <c r="Z68" s="40"/>
      <c r="AA68" s="19" t="str">
        <f>CONCATENATE(F64," - ",AB68)</f>
        <v>Lille virksomhed - Samarbejde</v>
      </c>
      <c r="AB68" t="str">
        <f>F65</f>
        <v>Samarbejde</v>
      </c>
      <c r="AC68"/>
    </row>
    <row r="69" spans="1:41">
      <c r="A69" s="404" t="s">
        <v>67</v>
      </c>
      <c r="B69" s="110">
        <f>IFERROR(IF(E69=0,0,Y69),0)</f>
        <v>533333.33333333337</v>
      </c>
      <c r="C69" s="110">
        <f t="shared" ref="C69:C75" si="6">IFERROR(E69-B69,0)</f>
        <v>466666.66666666663</v>
      </c>
      <c r="D69" s="110"/>
      <c r="E69" s="523">
        <v>1000000</v>
      </c>
      <c r="F69" s="501"/>
      <c r="G69" s="575" t="s">
        <v>192</v>
      </c>
      <c r="H69" s="576"/>
      <c r="I69" s="576"/>
      <c r="J69" s="576"/>
      <c r="K69" s="576"/>
      <c r="L69" s="576"/>
      <c r="M69" s="576"/>
      <c r="N69" s="576"/>
      <c r="O69" s="581"/>
      <c r="P69" s="104"/>
      <c r="Q69" s="24"/>
      <c r="R69" s="35"/>
      <c r="S69" s="20"/>
      <c r="T69" s="20"/>
      <c r="U69" s="20">
        <f>((F67-((E78*F67+C79)-E78)/E78))*E69</f>
        <v>1000000</v>
      </c>
      <c r="V69">
        <f>H68*E69</f>
        <v>533333.33333333337</v>
      </c>
      <c r="W69" s="3">
        <f>IFERROR(IF(E69=0,0,E69*H67),0)</f>
        <v>0</v>
      </c>
      <c r="X69" s="98">
        <f>IF(E69=0,0,E69*F66)</f>
        <v>600000</v>
      </c>
      <c r="Y69" s="98">
        <f>IF(NOT(ISERROR(MATCH("Selvfinansieret",B65,0))),0,IF(OR(NOT(ISERROR(MATCH("Ej statsstøtte",B65,0))),NOT(ISERROR(MATCH(B65,AI75:AI77,0)))),E69,IF(AND(D79=0,C79=0),X69,IF(AND(D79&gt;0,C79=0),V69,IF(AND(D79&gt;0,C79&gt;0,V69=0),0,IF(AND(W69&lt;&gt;0,W69&lt;V69),W69,V69))))))</f>
        <v>533333.33333333337</v>
      </c>
      <c r="AA69" s="19"/>
      <c r="AB69" s="20"/>
      <c r="AC69"/>
      <c r="AE69" s="537" t="s">
        <v>128</v>
      </c>
      <c r="AF69" s="537"/>
      <c r="AG69" s="537"/>
    </row>
    <row r="70" spans="1:41">
      <c r="A70" s="404" t="s">
        <v>3</v>
      </c>
      <c r="B70" s="110">
        <f t="shared" ref="B70:B75" si="7">IFERROR(IF(E70=0,0,Y70),0)</f>
        <v>0</v>
      </c>
      <c r="C70" s="110">
        <f t="shared" si="6"/>
        <v>0</v>
      </c>
      <c r="D70" s="110"/>
      <c r="E70" s="523"/>
      <c r="F70" s="46"/>
      <c r="G70" s="577"/>
      <c r="H70" s="578"/>
      <c r="I70" s="578"/>
      <c r="J70" s="578"/>
      <c r="K70" s="578"/>
      <c r="L70" s="578"/>
      <c r="M70" s="578"/>
      <c r="N70" s="578"/>
      <c r="O70" s="582"/>
      <c r="P70" s="104"/>
      <c r="Q70" s="35"/>
      <c r="R70" s="39"/>
      <c r="S70" s="22"/>
      <c r="T70" s="20"/>
      <c r="U70" s="20">
        <f>((F67-((E78*F67+C79+D79)-E78)/E78))*E70</f>
        <v>0</v>
      </c>
      <c r="V70">
        <f>H68*E70</f>
        <v>0</v>
      </c>
      <c r="W70" s="3">
        <f>IFERROR(IF(E70=0,0,E70*H67),0)</f>
        <v>0</v>
      </c>
      <c r="X70" s="98">
        <f>IF(E70=0,0,E70*F66)</f>
        <v>0</v>
      </c>
      <c r="Y70" s="98">
        <f>IF(NOT(ISERROR(MATCH("Selvfinansieret",B66,0))),0,IF(OR(NOT(ISERROR(MATCH("Ej statsstøtte",B66,0))),NOT(ISERROR(MATCH(B66,AI76:AI78,0)))),E70,IF(AND(D79=0,C79=0),X70,IF(AND(D79&gt;0,C79=0),V70,IF(AND(D79&gt;0,C79&gt;0,V70=0),0,IF(AND(W70&lt;&gt;0,W70&lt;V70),W70,V70))))))</f>
        <v>0</v>
      </c>
      <c r="AA70" s="19"/>
      <c r="AB70" s="20"/>
      <c r="AC70"/>
    </row>
    <row r="71" spans="1:41">
      <c r="A71" s="404" t="s">
        <v>69</v>
      </c>
      <c r="B71" s="110">
        <f t="shared" si="7"/>
        <v>106666.66666666667</v>
      </c>
      <c r="C71" s="110">
        <f t="shared" si="6"/>
        <v>93333.333333333328</v>
      </c>
      <c r="D71" s="110"/>
      <c r="E71" s="523">
        <v>200000</v>
      </c>
      <c r="F71" s="46"/>
      <c r="G71" s="577"/>
      <c r="H71" s="578"/>
      <c r="I71" s="578"/>
      <c r="J71" s="578"/>
      <c r="K71" s="578"/>
      <c r="L71" s="578"/>
      <c r="M71" s="578"/>
      <c r="N71" s="578"/>
      <c r="O71" s="582"/>
      <c r="P71" s="104"/>
      <c r="Q71" s="35"/>
      <c r="R71" s="39"/>
      <c r="S71" s="22"/>
      <c r="T71" s="20"/>
      <c r="U71" s="20">
        <f>((F67-((E78*F67+C79+D79)-E78)/E78))*E71</f>
        <v>186666.66666666666</v>
      </c>
      <c r="V71">
        <f>H68*E71</f>
        <v>106666.66666666667</v>
      </c>
      <c r="W71" s="3">
        <f>IFERROR(IF(E71=0,0,E71*H67),0)</f>
        <v>0</v>
      </c>
      <c r="X71" s="98">
        <f>IF(E71=0,0,E71*F66)</f>
        <v>120000</v>
      </c>
      <c r="Y71" s="98">
        <f>IF(NOT(ISERROR(MATCH("Selvfinansieret",B67,0))),0,IF(OR(NOT(ISERROR(MATCH("Ej statsstøtte",B67,0))),NOT(ISERROR(MATCH(B67,AI77:AI79,0)))),E71,IF(AND(D79=0,C79=0),X71,IF(AND(D79&gt;0,C79=0),V71,IF(AND(D79&gt;0,C79&gt;0,V71=0),0,IF(AND(W71&lt;&gt;0,W71&lt;V71),W71,V71))))))</f>
        <v>106666.66666666667</v>
      </c>
      <c r="AA71" s="19"/>
      <c r="AB71" s="20"/>
      <c r="AC71"/>
      <c r="AD71" s="29" t="s">
        <v>147</v>
      </c>
      <c r="AE71" s="29" t="s">
        <v>115</v>
      </c>
      <c r="AF71" s="29" t="s">
        <v>136</v>
      </c>
      <c r="AG71" s="29" t="s">
        <v>116</v>
      </c>
      <c r="AH71" s="29" t="s">
        <v>134</v>
      </c>
      <c r="AI71" s="29" t="s">
        <v>138</v>
      </c>
      <c r="AJ71" s="29" t="s">
        <v>148</v>
      </c>
    </row>
    <row r="72" spans="1:41">
      <c r="A72" s="404" t="s">
        <v>34</v>
      </c>
      <c r="B72" s="110">
        <f t="shared" si="7"/>
        <v>0</v>
      </c>
      <c r="C72" s="110">
        <f t="shared" si="6"/>
        <v>0</v>
      </c>
      <c r="D72" s="110"/>
      <c r="E72" s="523"/>
      <c r="F72" s="46"/>
      <c r="G72" s="577"/>
      <c r="H72" s="578"/>
      <c r="I72" s="578"/>
      <c r="J72" s="578"/>
      <c r="K72" s="578"/>
      <c r="L72" s="578"/>
      <c r="M72" s="578"/>
      <c r="N72" s="578"/>
      <c r="O72" s="582"/>
      <c r="P72" s="105"/>
      <c r="Q72" s="35"/>
      <c r="R72" s="39"/>
      <c r="S72" s="22"/>
      <c r="T72" s="20"/>
      <c r="U72" s="20">
        <f>((F67-((E78*F67+C79+D79)-E78)/E78))*E72</f>
        <v>0</v>
      </c>
      <c r="V72">
        <f>H68*E72</f>
        <v>0</v>
      </c>
      <c r="W72" s="3">
        <f>IFERROR(IF(E72=0,0,E72*H67),0)</f>
        <v>0</v>
      </c>
      <c r="X72" s="98">
        <f>IF(E72=0,0,E72*F66)</f>
        <v>0</v>
      </c>
      <c r="Y72" s="98">
        <f>IF(NOT(ISERROR(MATCH("Selvfinansieret",B68,0))),0,IF(OR(NOT(ISERROR(MATCH("Ej statsstøtte",B68,0))),NOT(ISERROR(MATCH(B68,AI78:AI80,0)))),E72,IF(AND(D79=0,C79=0),X72,IF(AND(D79&gt;0,C79=0),V72,IF(AND(D79&gt;0,C79&gt;0,V72=0),0,IF(AND(W72&lt;&gt;0,W72&lt;V72),W72,V72))))))</f>
        <v>0</v>
      </c>
      <c r="AA72" t="s">
        <v>130</v>
      </c>
      <c r="AB72" t="s">
        <v>125</v>
      </c>
      <c r="AC72"/>
      <c r="AD72" t="s">
        <v>109</v>
      </c>
      <c r="AE72" t="s">
        <v>109</v>
      </c>
      <c r="AF72" t="s">
        <v>117</v>
      </c>
      <c r="AG72" s="95" t="s">
        <v>124</v>
      </c>
      <c r="AH72" s="98" t="str">
        <f>IF(NOT(ISERROR(MATCH("Selvfinansieret",B65,0))),"",IF(NOT(ISERROR(MATCH(B65,{"ABER"},0))),AE72,IF(NOT(ISERROR(MATCH(B65,{"GBER"},0))),AF72,IF(NOT(ISERROR(MATCH(B65,{"FIBER"},0))),AG72,IF(NOT(ISERROR(MATCH(B65,{"Ej statsstøtte"},0))),AD72,"")))))</f>
        <v>Grundforskning</v>
      </c>
      <c r="AI72" s="96" t="s">
        <v>115</v>
      </c>
    </row>
    <row r="73" spans="1:41">
      <c r="A73" s="404" t="s">
        <v>2</v>
      </c>
      <c r="B73" s="110">
        <f t="shared" si="7"/>
        <v>0</v>
      </c>
      <c r="C73" s="110">
        <f t="shared" si="6"/>
        <v>0</v>
      </c>
      <c r="D73" s="110"/>
      <c r="E73" s="523"/>
      <c r="F73" s="46"/>
      <c r="G73" s="577"/>
      <c r="H73" s="578"/>
      <c r="I73" s="578"/>
      <c r="J73" s="578"/>
      <c r="K73" s="578"/>
      <c r="L73" s="578"/>
      <c r="M73" s="578"/>
      <c r="N73" s="578"/>
      <c r="O73" s="582"/>
      <c r="P73" s="105"/>
      <c r="Q73" s="35"/>
      <c r="R73" s="39"/>
      <c r="S73" s="22"/>
      <c r="T73" s="20"/>
      <c r="U73" s="20">
        <f>((F67-((E78*F67+C79+D79)-E78)/E78))*E73</f>
        <v>0</v>
      </c>
      <c r="V73">
        <f>H68*E73</f>
        <v>0</v>
      </c>
      <c r="W73" s="3">
        <f>IFERROR(IF(E73=0,0,E73*H67),0)</f>
        <v>0</v>
      </c>
      <c r="X73" s="98">
        <f>IF(E73=0,0,E73*F66)</f>
        <v>0</v>
      </c>
      <c r="Y73" s="98">
        <f>IF(NOT(ISERROR(MATCH("Selvfinansieret",B69,0))),0,IF(OR(NOT(ISERROR(MATCH("Ej statsstøtte",B69,0))),NOT(ISERROR(MATCH(B69,AI79:AI81,0)))),E73,IF(AND(D79=0,C79=0),X73,IF(AND(D79&gt;0,C79=0),V73,IF(AND(D79&gt;0,C79&gt;0,V73=0),0,IF(AND(W73&lt;&gt;0,W73&lt;V73),W73,V73))))))</f>
        <v>0</v>
      </c>
      <c r="AA73" t="s">
        <v>56</v>
      </c>
      <c r="AB73" t="s">
        <v>126</v>
      </c>
      <c r="AC73"/>
      <c r="AD73" t="s">
        <v>110</v>
      </c>
      <c r="AE73" t="s">
        <v>110</v>
      </c>
      <c r="AF73" t="s">
        <v>118</v>
      </c>
      <c r="AG73" s="95" t="s">
        <v>111</v>
      </c>
      <c r="AH73" s="98" t="str">
        <f>IF(NOT(ISERROR(MATCH("Selvfinansieret",B65,0))),"",IF(NOT(ISERROR(MATCH(B65,{"ABER"},0))),AE73,IF(NOT(ISERROR(MATCH(B65,{"GBER"},0))),AF73,IF(NOT(ISERROR(MATCH(B65,{"FIBER"},0))),AG73,IF(NOT(ISERROR(MATCH(B65,{"Ej statsstøtte"},0))),AD73,"")))))</f>
        <v>Industriel forskning</v>
      </c>
      <c r="AI73" s="97" t="s">
        <v>136</v>
      </c>
    </row>
    <row r="74" spans="1:41" ht="17.25" customHeight="1">
      <c r="A74" s="404" t="s">
        <v>10</v>
      </c>
      <c r="B74" s="110">
        <f t="shared" si="7"/>
        <v>0</v>
      </c>
      <c r="C74" s="110">
        <f t="shared" si="6"/>
        <v>0</v>
      </c>
      <c r="D74" s="110"/>
      <c r="E74" s="523"/>
      <c r="F74" s="46"/>
      <c r="G74" s="577"/>
      <c r="H74" s="578"/>
      <c r="I74" s="578"/>
      <c r="J74" s="578"/>
      <c r="K74" s="578"/>
      <c r="L74" s="578"/>
      <c r="M74" s="578"/>
      <c r="N74" s="578"/>
      <c r="O74" s="582"/>
      <c r="P74" s="104"/>
      <c r="Q74" s="35"/>
      <c r="R74" s="39"/>
      <c r="S74" s="22"/>
      <c r="T74" s="20"/>
      <c r="U74" s="20">
        <f>((F67-((E78*F67+C79+D79)-E78)/E78))*E74</f>
        <v>0</v>
      </c>
      <c r="V74">
        <f>H68*E74</f>
        <v>0</v>
      </c>
      <c r="W74" s="3">
        <f>IFERROR(IF(E74=0,0,E74*H67),0)</f>
        <v>0</v>
      </c>
      <c r="X74" s="98">
        <f>IF(E74=0,0,E74*F66)</f>
        <v>0</v>
      </c>
      <c r="Y74" s="98">
        <f>IF(NOT(ISERROR(MATCH("Selvfinansieret",B70,0))),0,IF(OR(NOT(ISERROR(MATCH("Ej statsstøtte",B70,0))),NOT(ISERROR(MATCH(B70,AI80:AI82,0)))),E74,IF(AND(D79=0,C79=0),X74,IF(AND(D79&gt;0,C79=0),V74,IF(AND(D79&gt;0,C79&gt;0,V74=0),0,IF(AND(W74&lt;&gt;0,W74&lt;V74),W74,V74))))))</f>
        <v>0</v>
      </c>
      <c r="Z74" s="98"/>
      <c r="AA74" t="s">
        <v>131</v>
      </c>
      <c r="AB74"/>
      <c r="AC74"/>
      <c r="AD74" t="s">
        <v>111</v>
      </c>
      <c r="AE74" t="s">
        <v>111</v>
      </c>
      <c r="AF74" t="s">
        <v>119</v>
      </c>
      <c r="AG74" s="137" t="s">
        <v>137</v>
      </c>
      <c r="AH74" s="98" t="str">
        <f>IF(NOT(ISERROR(MATCH("Selvfinansieret",B65,0))),"",IF(NOT(ISERROR(MATCH(B65,{"ABER"},0))),AE74,IF(NOT(ISERROR(MATCH(B65,{"GBER"},0))),AF74,IF(NOT(ISERROR(MATCH(B65,{"FIBER"},0))),AG74,IF(NOT(ISERROR(MATCH(B65,{"Ej statsstøtte"},0))),AD74,"")))))</f>
        <v>Eksperimentel udvikling</v>
      </c>
      <c r="AI74" s="97" t="s">
        <v>116</v>
      </c>
    </row>
    <row r="75" spans="1:41" ht="14.5" thickBot="1">
      <c r="A75" s="476" t="s">
        <v>68</v>
      </c>
      <c r="B75" s="110">
        <f t="shared" si="7"/>
        <v>0</v>
      </c>
      <c r="C75" s="110">
        <f t="shared" si="6"/>
        <v>0</v>
      </c>
      <c r="D75" s="110"/>
      <c r="E75" s="524"/>
      <c r="F75" s="46"/>
      <c r="G75" s="577"/>
      <c r="H75" s="578"/>
      <c r="I75" s="578"/>
      <c r="J75" s="578"/>
      <c r="K75" s="578"/>
      <c r="L75" s="578"/>
      <c r="M75" s="578"/>
      <c r="N75" s="578"/>
      <c r="O75" s="582"/>
      <c r="P75" s="104"/>
      <c r="Q75" s="35"/>
      <c r="R75" s="39"/>
      <c r="S75" s="22"/>
      <c r="T75" s="20"/>
      <c r="U75" s="20">
        <f>((F67-((E78*F67+C79+D79)-E78)/E78))*E75</f>
        <v>0</v>
      </c>
      <c r="V75">
        <f>H68*E75</f>
        <v>0</v>
      </c>
      <c r="W75" s="3">
        <f>IFERROR(IF(E75=0,0,E75*H67),0)</f>
        <v>0</v>
      </c>
      <c r="X75" s="98">
        <f>IF(E75=0,0,E75*F66)</f>
        <v>0</v>
      </c>
      <c r="Y75" s="98">
        <f>IF(NOT(ISERROR(MATCH("Selvfinansieret",B71,0))),0,IF(OR(NOT(ISERROR(MATCH("Ej statsstøtte",B71,0))),NOT(ISERROR(MATCH(B71,AI81:AI83,0)))),E75,IF(AND(D79=0,C79=0),X75,IF(AND(D79&gt;0,C79=0),V75,IF(AND(D79&gt;0,C79&gt;0,V75=0),0,IF(AND(W75&lt;&gt;0,W75&lt;V75),W75,V75))))))</f>
        <v>0</v>
      </c>
      <c r="Z75" s="98"/>
      <c r="AA75" t="s">
        <v>72</v>
      </c>
      <c r="AB75"/>
      <c r="AC75"/>
      <c r="AD75" t="s">
        <v>112</v>
      </c>
      <c r="AE75" t="s">
        <v>112</v>
      </c>
      <c r="AF75" t="s">
        <v>120</v>
      </c>
      <c r="AG75" s="41" t="str">
        <f>""</f>
        <v/>
      </c>
      <c r="AH75" s="98" t="str">
        <f>IF(NOT(ISERROR(MATCH("Selvfinansieret",B65,0))),"",IF(NOT(ISERROR(MATCH(B65,{"ABER"},0))),AE75,IF(NOT(ISERROR(MATCH(B65,{"GBER"},0))),AF75,IF(NOT(ISERROR(MATCH(B65,{"FIBER"},0))),AG75,IF(NOT(ISERROR(MATCH(B65,{"Ej statsstøtte"},0))),AD75,"")))))</f>
        <v>Gennemførlighedsundersøgelser</v>
      </c>
      <c r="AI75" s="40" t="s">
        <v>85</v>
      </c>
    </row>
    <row r="76" spans="1:41">
      <c r="A76" s="503" t="s">
        <v>21</v>
      </c>
      <c r="B76" s="111">
        <f>SUM(B69+B70+B71+B72-B73-B74+B75)</f>
        <v>640000</v>
      </c>
      <c r="C76" s="111">
        <f>SUM(C69+C70+C71+C72-C73-C74+C75)</f>
        <v>560000</v>
      </c>
      <c r="D76" s="111"/>
      <c r="E76" s="111">
        <f>SUM(B76:C76)</f>
        <v>1200000</v>
      </c>
      <c r="F76" s="48"/>
      <c r="G76" s="577"/>
      <c r="H76" s="578"/>
      <c r="I76" s="578"/>
      <c r="J76" s="578"/>
      <c r="K76" s="578"/>
      <c r="L76" s="578"/>
      <c r="M76" s="578"/>
      <c r="N76" s="578"/>
      <c r="O76" s="582"/>
      <c r="P76" s="23"/>
      <c r="R76"/>
      <c r="S76"/>
      <c r="T76"/>
      <c r="U76" s="20">
        <f>((F67-((E78*F67+C79+D79)-E78)/E78))*E76</f>
        <v>1120000</v>
      </c>
      <c r="V76">
        <f>H68*E76</f>
        <v>640000</v>
      </c>
      <c r="W76" s="3">
        <f>IFERROR(IF(E76=0,0,E76*H67),0)</f>
        <v>0</v>
      </c>
      <c r="X76" s="98">
        <f>IF(E76=0,0,E76*F66)</f>
        <v>720000</v>
      </c>
      <c r="Y76" s="98">
        <f>IF(NOT(ISERROR(MATCH("Selvfinansieret",B72,0))),0,IF(OR(NOT(ISERROR(MATCH("Ej statsstøtte",B72,0))),NOT(ISERROR(MATCH(B72,AI82:AI84,0)))),E76,IF(AND(D79=0,C79=0),X76,IF(AND(D79&gt;0,C79=0),V76,IF(AND(D79&gt;0,C79&gt;0,V76=0),0,IF(AND(W76&lt;&gt;0,W76&lt;V76),W76,V76))))))</f>
        <v>640000</v>
      </c>
      <c r="Z76" s="98"/>
      <c r="AA76" t="s">
        <v>146</v>
      </c>
      <c r="AB76"/>
      <c r="AC76"/>
      <c r="AD76" t="s">
        <v>122</v>
      </c>
      <c r="AE76" t="s">
        <v>113</v>
      </c>
      <c r="AF76" t="s">
        <v>121</v>
      </c>
      <c r="AG76" s="41" t="str">
        <f>""</f>
        <v/>
      </c>
      <c r="AH76" s="98" t="str">
        <f>IF(NOT(ISERROR(MATCH("Selvfinansieret",B65,0))),"",IF(NOT(ISERROR(MATCH(B65,{"ABER"},0))),AE76,IF(NOT(ISERROR(MATCH(B65,{"GBER"},0))),AF76,IF(NOT(ISERROR(MATCH(B65,{"FIBER"},0))),AG76,IF(NOT(ISERROR(MATCH(B65,{"Ej statsstøtte"},0))),AD76,"")))))</f>
        <v>Uddannelse</v>
      </c>
      <c r="AI76" s="40" t="s">
        <v>86</v>
      </c>
    </row>
    <row r="77" spans="1:41" ht="14.5" thickBot="1">
      <c r="A77" s="504" t="s">
        <v>1</v>
      </c>
      <c r="B77" s="112">
        <f>IFERROR(IF(E77=0,0,Y77),0)</f>
        <v>160000</v>
      </c>
      <c r="C77" s="110">
        <f>IFERROR(E77-B77,0)</f>
        <v>140000</v>
      </c>
      <c r="D77" s="110"/>
      <c r="E77" s="524">
        <v>300000</v>
      </c>
      <c r="F77" s="47"/>
      <c r="G77" s="577"/>
      <c r="H77" s="578"/>
      <c r="I77" s="578"/>
      <c r="J77" s="578"/>
      <c r="K77" s="578"/>
      <c r="L77" s="578"/>
      <c r="M77" s="578"/>
      <c r="N77" s="578"/>
      <c r="O77" s="582"/>
      <c r="P77" s="104"/>
      <c r="R77"/>
      <c r="S77"/>
      <c r="T77"/>
      <c r="U77" s="20">
        <f>((F67-((E78*F67+C79+D79)-E78)/E78))*E77</f>
        <v>280000</v>
      </c>
      <c r="V77">
        <f>H68*E77</f>
        <v>160000</v>
      </c>
      <c r="W77" s="3">
        <f>IFERROR(IF(E77=0,0,E77*H67),0)</f>
        <v>0</v>
      </c>
      <c r="X77" s="98">
        <f>IF(E77=0,0,E77*F66)</f>
        <v>180000</v>
      </c>
      <c r="Y77" s="98">
        <f>IF(NOT(ISERROR(MATCH("Selvfinansieret",B73,0))),0,IF(OR(NOT(ISERROR(MATCH("Ej statsstøtte",B73,0))),NOT(ISERROR(MATCH(B73,AI83:AI85,0)))),E77,IF(AND(D79=0,C79=0),X77,IF(AND(D79&gt;0,C79=0),V77,IF(AND(D79&gt;0,C79&gt;0,V77=0),0,IF(AND(W77&lt;&gt;0,W77&lt;V77),W77,V77))))))</f>
        <v>160000</v>
      </c>
      <c r="Z77" s="98"/>
      <c r="AA77" s="19"/>
      <c r="AB77" s="20"/>
      <c r="AC77"/>
      <c r="AD77" t="s">
        <v>113</v>
      </c>
      <c r="AE77" t="s">
        <v>114</v>
      </c>
      <c r="AF77" t="s">
        <v>122</v>
      </c>
      <c r="AG77" s="41" t="str">
        <f>""</f>
        <v/>
      </c>
      <c r="AH77" s="98" t="str">
        <f>IF(NOT(ISERROR(MATCH("Selvfinansieret",B65,0))),"",IF(NOT(ISERROR(MATCH(B65,{"ABER"},0))),AE77,IF(NOT(ISERROR(MATCH(B65,{"GBER"},0))),AF77,IF(NOT(ISERROR(MATCH(B65,{"FIBER"},0))),AG77,IF(NOT(ISERROR(MATCH(B65,{"Ej statsstøtte"},0))),AD77,"")))))</f>
        <v>Støtte til innovationsklynger</v>
      </c>
      <c r="AI77" s="40" t="s">
        <v>87</v>
      </c>
    </row>
    <row r="78" spans="1:41" ht="14.5" thickBot="1">
      <c r="A78" s="505" t="s">
        <v>0</v>
      </c>
      <c r="B78" s="143">
        <f>IF(B76+B77&lt;=0,0,B76+B77)</f>
        <v>800000</v>
      </c>
      <c r="C78" s="143">
        <f>IF(C76+C77-C79&lt;=0,0,C76+C77-C79)</f>
        <v>700000</v>
      </c>
      <c r="D78" s="113"/>
      <c r="E78" s="506">
        <f>SUM(E69+E70+E71+E72-E73-E74+E75)+E77</f>
        <v>1500000</v>
      </c>
      <c r="F78" s="222"/>
      <c r="G78" s="579"/>
      <c r="H78" s="580"/>
      <c r="I78" s="580"/>
      <c r="J78" s="580"/>
      <c r="K78" s="580"/>
      <c r="L78" s="580"/>
      <c r="M78" s="580"/>
      <c r="N78" s="580"/>
      <c r="O78" s="583"/>
      <c r="P78" s="23"/>
      <c r="R78"/>
      <c r="S78"/>
      <c r="T78"/>
      <c r="U78" s="20">
        <f>((F67-((E78*F67+C79+D79)-E78)/E78))*E78</f>
        <v>1400000</v>
      </c>
      <c r="V78">
        <f>H68*E78</f>
        <v>800000</v>
      </c>
      <c r="W78" s="3">
        <f>IFERROR(IF(E78=0,0,E78*H67),0)</f>
        <v>0</v>
      </c>
      <c r="Y78" s="98">
        <f>IF(NOT(ISERROR(MATCH("Selvfinansieret",B74,0))),0,IF(OR(NOT(ISERROR(MATCH("Ej statsstøtte",B74,0))),NOT(ISERROR(MATCH(B74,AI84:AI86,0)))),E78,IF(AND(D79=0,C79=0),X78,IF(AND(D79&gt;0,C79=0),V78,IF(AND(D79&gt;0,C79&gt;0,V78=0),0,IF(AND(W78&lt;&gt;0,W78&lt;V78),W78,V78))))))</f>
        <v>800000</v>
      </c>
      <c r="Z78" s="98"/>
      <c r="AA78" s="96"/>
      <c r="AB78" s="96"/>
      <c r="AC78"/>
      <c r="AD78" t="s">
        <v>114</v>
      </c>
      <c r="AE78" s="41" t="str">
        <f>""</f>
        <v/>
      </c>
      <c r="AF78" t="s">
        <v>111</v>
      </c>
      <c r="AG78" s="41" t="str">
        <f>""</f>
        <v/>
      </c>
      <c r="AH78" s="98" t="str">
        <f>IF(NOT(ISERROR(MATCH("Selvfinansieret",B65,0))),"",IF(NOT(ISERROR(MATCH(B65,{"ABER"},0))),AE78,IF(NOT(ISERROR(MATCH(B65,{"GBER"},0))),AF78,IF(NOT(ISERROR(MATCH(B65,{"FIBER"},0))),AG78,IF(NOT(ISERROR(MATCH(B65,{"Ej statsstøtte"},0))),AD78,"")))))</f>
        <v>Konsulentbistand</v>
      </c>
      <c r="AI78" s="20" t="s">
        <v>135</v>
      </c>
    </row>
    <row r="79" spans="1:41">
      <c r="A79" s="507" t="s">
        <v>101</v>
      </c>
      <c r="B79" s="510">
        <f>B78</f>
        <v>800000</v>
      </c>
      <c r="C79" s="509"/>
      <c r="D79" s="509">
        <v>100000</v>
      </c>
      <c r="E79" s="510">
        <f>SUM(B69+B70+B71+B72-B73-B74+B75)</f>
        <v>640000</v>
      </c>
      <c r="F79" s="101"/>
      <c r="G79" s="511"/>
      <c r="H79" s="511"/>
      <c r="I79" s="511"/>
      <c r="J79" s="511"/>
      <c r="K79" s="511"/>
      <c r="L79" s="511"/>
      <c r="M79" s="511"/>
      <c r="N79" s="511"/>
      <c r="O79" s="511"/>
      <c r="P79" s="23"/>
      <c r="R79"/>
      <c r="S79"/>
      <c r="T79"/>
      <c r="U79"/>
      <c r="W79"/>
      <c r="Y79" s="98"/>
      <c r="Z79" s="98"/>
      <c r="AA79" s="35"/>
      <c r="AB79" s="97"/>
      <c r="AC79" s="20"/>
      <c r="AD79" t="s">
        <v>124</v>
      </c>
      <c r="AE79" s="3" t="str">
        <f>""</f>
        <v/>
      </c>
      <c r="AF79" s="41" t="s">
        <v>123</v>
      </c>
      <c r="AG79" s="41" t="str">
        <f>""</f>
        <v/>
      </c>
      <c r="AH79" s="98" t="str">
        <f>IF(NOT(ISERROR(MATCH("Selvfinansieret",B65,0))),"",IF(NOT(ISERROR(MATCH(B65,{"ABER"},0))),AE79,IF(NOT(ISERROR(MATCH(B65,{"GBER"},0))),AF79,IF(NOT(ISERROR(MATCH(B65,{"FIBER"},0))),AG79,IF(NOT(ISERROR(MATCH(B65,{"Ej statsstøtte"},0))),AD79,"")))))</f>
        <v>Deltagelse i messer</v>
      </c>
      <c r="AI79" t="s">
        <v>149</v>
      </c>
      <c r="AK79" s="4"/>
      <c r="AL79" s="4"/>
      <c r="AM79" s="4"/>
      <c r="AN79" s="4"/>
      <c r="AO79" s="4"/>
    </row>
    <row r="80" spans="1:41">
      <c r="A80" s="512"/>
      <c r="B80" s="513"/>
      <c r="C80" s="513"/>
      <c r="D80" s="513"/>
      <c r="E80" s="514"/>
      <c r="F80" s="79"/>
      <c r="G80" s="511"/>
      <c r="H80" s="511"/>
      <c r="I80" s="511"/>
      <c r="J80" s="511"/>
      <c r="K80" s="511"/>
      <c r="L80" s="511"/>
      <c r="M80" s="511"/>
      <c r="N80" s="511"/>
      <c r="O80" s="511"/>
      <c r="P80" s="23"/>
      <c r="R80"/>
      <c r="S80"/>
      <c r="T80"/>
      <c r="U80"/>
      <c r="W80"/>
      <c r="Y80" s="98"/>
      <c r="Z80" s="98"/>
      <c r="AA80" s="98"/>
      <c r="AB80" s="4"/>
      <c r="AC80" s="4"/>
      <c r="AD80" t="s">
        <v>137</v>
      </c>
      <c r="AE80" s="4" t="str">
        <f>""</f>
        <v/>
      </c>
      <c r="AF80" s="4" t="str">
        <f>""</f>
        <v/>
      </c>
      <c r="AG80" s="41" t="str">
        <f>""</f>
        <v/>
      </c>
      <c r="AH80" s="98" t="str">
        <f>IF(NOT(ISERROR(MATCH("Selvfinansieret",B65,0))),"",IF(NOT(ISERROR(MATCH(B65,{"ABER"},0))),AE80,IF(NOT(ISERROR(MATCH(B65,{"GBER"},0))),AF80,IF(NOT(ISERROR(MATCH(B65,{"FIBER"},0))),AG80,IF(NOT(ISERROR(MATCH(B65,{"Ej statsstøtte"},0))),AD80,"")))))</f>
        <v/>
      </c>
      <c r="AI80" s="4"/>
      <c r="AJ80" s="4"/>
      <c r="AK80" s="4"/>
      <c r="AL80" s="4"/>
      <c r="AM80" s="4"/>
      <c r="AN80" s="4"/>
      <c r="AO80" s="4"/>
    </row>
    <row r="81" spans="1:41">
      <c r="A81" s="515"/>
      <c r="B81" s="516"/>
      <c r="C81" s="516"/>
      <c r="D81" s="516"/>
      <c r="E81" s="517" t="s">
        <v>133</v>
      </c>
      <c r="F81" s="518">
        <f>F66</f>
        <v>0.6</v>
      </c>
      <c r="G81" s="79"/>
      <c r="H81" s="511"/>
      <c r="I81" s="511"/>
      <c r="J81" s="511"/>
      <c r="K81" s="511"/>
      <c r="L81" s="511"/>
      <c r="M81" s="511"/>
      <c r="N81" s="511"/>
      <c r="O81" s="511"/>
      <c r="P81" s="80"/>
      <c r="Q81" s="23"/>
      <c r="R81"/>
      <c r="S81"/>
      <c r="T81"/>
      <c r="U81"/>
      <c r="W81"/>
      <c r="Y81"/>
      <c r="Z81" s="98"/>
      <c r="AD81" s="4"/>
      <c r="AE81" s="4"/>
      <c r="AF81" s="4"/>
      <c r="AG81" s="4"/>
      <c r="AH81" s="4"/>
      <c r="AI81" s="4"/>
      <c r="AJ81" s="4"/>
      <c r="AK81" s="4"/>
      <c r="AL81" s="4"/>
      <c r="AM81" s="4"/>
      <c r="AN81" s="4"/>
      <c r="AO81" s="4"/>
    </row>
    <row r="82" spans="1:41" ht="28">
      <c r="A82" s="515"/>
      <c r="B82" s="516"/>
      <c r="C82" s="516"/>
      <c r="D82" s="516"/>
      <c r="E82" s="519" t="s">
        <v>152</v>
      </c>
      <c r="F82" s="518">
        <f>IFERROR(B78/E78,"")</f>
        <v>0.53333333333333333</v>
      </c>
      <c r="G82" s="79"/>
      <c r="H82" s="511"/>
      <c r="I82" s="511"/>
      <c r="J82" s="511"/>
      <c r="K82" s="511"/>
      <c r="L82" s="511"/>
      <c r="M82" s="511"/>
      <c r="N82" s="511"/>
      <c r="O82" s="511"/>
      <c r="P82" s="80"/>
      <c r="Q82" s="23"/>
      <c r="R82"/>
      <c r="S82"/>
      <c r="T82"/>
      <c r="U82"/>
      <c r="W82"/>
      <c r="Y82"/>
      <c r="Z82" s="98"/>
      <c r="AD82" s="4"/>
      <c r="AE82" s="4"/>
      <c r="AF82" s="4"/>
      <c r="AG82" s="4"/>
      <c r="AH82" s="4"/>
      <c r="AI82" s="4"/>
      <c r="AJ82" s="4"/>
      <c r="AK82" s="4"/>
      <c r="AL82" s="4"/>
      <c r="AM82" s="4"/>
      <c r="AN82" s="4"/>
      <c r="AO82" s="4"/>
    </row>
    <row r="83" spans="1:41">
      <c r="A83" s="14"/>
      <c r="B83" s="15"/>
      <c r="C83" s="15"/>
      <c r="D83" s="15"/>
      <c r="E83" s="16" t="s">
        <v>57</v>
      </c>
      <c r="F83" s="50">
        <f>IF(NOT(ISERROR(MATCH("Ej statsstøtte",B65,0))),0,IFERROR(E77/E76,0))</f>
        <v>0.25</v>
      </c>
      <c r="G83" s="520"/>
      <c r="H83" s="481"/>
      <c r="I83" s="481"/>
      <c r="J83" s="481"/>
      <c r="K83" s="481"/>
      <c r="L83" s="481"/>
      <c r="M83" s="481"/>
      <c r="N83" s="481"/>
      <c r="O83" s="481"/>
      <c r="P83" s="2"/>
      <c r="R83"/>
      <c r="S83"/>
      <c r="T83"/>
      <c r="U83"/>
      <c r="W83"/>
      <c r="Y83"/>
    </row>
    <row r="84" spans="1:41" ht="14.5">
      <c r="A84" s="31" t="s">
        <v>64</v>
      </c>
      <c r="B84" s="32">
        <f>IFERROR(E78/$E$15,0)</f>
        <v>0.50985723997280763</v>
      </c>
      <c r="C84" s="15"/>
      <c r="D84" s="15"/>
      <c r="E84" s="174" t="s">
        <v>58</v>
      </c>
      <c r="F84" s="50">
        <f>IFERROR(E77/E69,0)</f>
        <v>0.3</v>
      </c>
      <c r="G84" s="404"/>
      <c r="H84" s="481"/>
      <c r="I84" s="481"/>
      <c r="J84" s="481"/>
      <c r="K84" s="481"/>
      <c r="L84" s="481"/>
      <c r="M84" s="481"/>
      <c r="N84" s="481"/>
      <c r="O84" s="481"/>
      <c r="P84" s="2"/>
      <c r="R84"/>
      <c r="S84"/>
      <c r="T84"/>
      <c r="U84"/>
      <c r="W84"/>
      <c r="Y84"/>
    </row>
    <row r="85" spans="1:41" ht="14.5">
      <c r="A85" s="521"/>
      <c r="B85" s="522"/>
      <c r="C85" s="404"/>
      <c r="D85" s="404"/>
      <c r="E85" s="174"/>
      <c r="F85" s="404"/>
      <c r="G85" s="404"/>
      <c r="H85" s="481"/>
      <c r="I85" s="481"/>
      <c r="J85" s="481"/>
      <c r="K85" s="481"/>
      <c r="L85" s="481"/>
      <c r="M85" s="481"/>
      <c r="N85" s="481"/>
      <c r="O85" s="481"/>
      <c r="P85" s="2"/>
      <c r="R85"/>
      <c r="S85"/>
      <c r="T85"/>
      <c r="U85"/>
      <c r="W85"/>
      <c r="Y85"/>
      <c r="AD85"/>
    </row>
    <row r="86" spans="1:41" ht="14.5">
      <c r="A86" s="9" t="s">
        <v>24</v>
      </c>
      <c r="B86" s="175"/>
      <c r="C86" s="119" t="s">
        <v>38</v>
      </c>
      <c r="D86" s="119"/>
      <c r="E86" s="10" t="s">
        <v>27</v>
      </c>
      <c r="F86" s="488"/>
      <c r="G86" s="489"/>
      <c r="H86" s="118"/>
      <c r="I86" s="120"/>
      <c r="J86" s="489"/>
      <c r="K86" s="489"/>
      <c r="L86" s="489"/>
      <c r="M86" s="489"/>
      <c r="N86" s="404"/>
      <c r="O86" s="404"/>
      <c r="R86" s="27"/>
      <c r="S86" s="36"/>
      <c r="T86" s="97"/>
      <c r="W86" s="3"/>
      <c r="X86" s="40"/>
      <c r="AA86" s="98" t="str">
        <f>IF(NOT(ISERROR(MATCH("Selvfinansieret",B87,0))),"",IF(NOT(ISERROR(MATCH(B87,{"ABER"},0))),IF(X86=0,"",X86),IF(NOT(ISERROR(MATCH(B87,{"GEBER"},0))),IF(AG101=0,"",AG101),IF(NOT(ISERROR(MATCH(B87,{"FIBER"},0))),IF(Z86=0,"",Z86),""))))</f>
        <v/>
      </c>
      <c r="AF86" s="98"/>
    </row>
    <row r="87" spans="1:41" ht="14.5">
      <c r="A87" s="9" t="s">
        <v>144</v>
      </c>
      <c r="B87" s="490" t="s">
        <v>86</v>
      </c>
      <c r="C87" s="119"/>
      <c r="D87" s="119"/>
      <c r="E87" s="10" t="s">
        <v>127</v>
      </c>
      <c r="F87" s="490" t="str">
        <f>IF(ISBLANK($F$19),"Projektform skal vælges ved hovedansøger",$F$19)</f>
        <v>Samarbejde</v>
      </c>
      <c r="G87" s="489"/>
      <c r="H87" s="118"/>
      <c r="I87" s="120"/>
      <c r="J87" s="489"/>
      <c r="K87" s="489"/>
      <c r="L87" s="489"/>
      <c r="M87" s="489"/>
      <c r="N87" s="404"/>
      <c r="O87" s="404"/>
      <c r="R87" s="27"/>
      <c r="S87" s="36"/>
      <c r="T87" s="40"/>
      <c r="W87" s="3"/>
      <c r="X87" s="40"/>
      <c r="Y87" s="41"/>
      <c r="AA87" s="98"/>
      <c r="AF87" s="98"/>
    </row>
    <row r="88" spans="1:41" ht="29">
      <c r="A88" s="10" t="s">
        <v>25</v>
      </c>
      <c r="B88" s="490"/>
      <c r="C88" s="10"/>
      <c r="D88" s="10"/>
      <c r="E88" s="128" t="s">
        <v>26</v>
      </c>
      <c r="F88" s="129" t="str">
        <f>IFERROR(IF(NOT(ISERROR(MATCH(B87,{"ABER"},0))),INDEX(ABER_Tilskudsprocent_liste[#All],MATCH(B88,ABER_Tilskudsprocent_liste[[#All],[Typer af projekter og aktiviteter/ virksomhedsstørrelse]],0),MATCH(AA90,ABER_Tilskudsprocent_liste[#Headers],0)),IF(NOT(ISERROR(MATCH(B87,{"GBER"},0))),INDEX(GEBER_Tilskudsprocent_liste[#All],MATCH(B88,GEBER_Tilskudsprocent_liste[[#All],[Typer af projekter og aktiviteter/ virksomhedsstørrelse]],0),MATCH(AA90,GEBER_Tilskudsprocent_liste[#Headers],0)),IF(NOT(ISERROR(MATCH(B87,{"FIBER"},0))),INDEX(FIBER_Tilskudsprocent_liste[#All],MATCH(B88,FIBER_Tilskudsprocent_liste[[#All],[Typer af projekter og aktiviteter/ virksomhedsstørrelse]],0),MATCH(AA90,FIBER_Tilskudsprocent_liste[#Headers],0)),""))),"")</f>
        <v/>
      </c>
      <c r="G88" s="128" t="s">
        <v>150</v>
      </c>
      <c r="H88" s="144" t="s">
        <v>155</v>
      </c>
      <c r="I88" s="145"/>
      <c r="J88" s="257" t="s">
        <v>158</v>
      </c>
      <c r="K88" s="257"/>
      <c r="L88" s="489"/>
      <c r="M88" s="489"/>
      <c r="N88" s="404"/>
      <c r="O88" s="404"/>
      <c r="R88" s="28"/>
      <c r="S88" s="37"/>
      <c r="T88" s="40"/>
      <c r="W88" s="3"/>
      <c r="X88" s="100"/>
      <c r="AB88" s="40"/>
      <c r="AF88" s="98"/>
    </row>
    <row r="89" spans="1:41" ht="14.5">
      <c r="A89" s="9"/>
      <c r="B89" s="10"/>
      <c r="C89" s="10"/>
      <c r="D89" s="10"/>
      <c r="E89" s="128"/>
      <c r="F89" s="150" t="str">
        <f>IFERROR(IF(NOT(ISERROR(MATCH(B87,{"ABER"},0))),INDEX(ABER_Tilskudsprocent_liste[#All],MATCH(B88,ABER_Tilskudsprocent_liste[[#All],[Typer af projekter og aktiviteter/ virksomhedsstørrelse]],0),MATCH(AA90,ABER_Tilskudsprocent_liste[#Headers],0)),IF(NOT(ISERROR(MATCH(B87,{"GBER"},0))),INDEX(GEBER_Tilskudsprocent_liste[#All],MATCH(B88,GEBER_Tilskudsprocent_liste[[#All],[Typer af projekter og aktiviteter/ virksomhedsstørrelse]],0),MATCH(AA90,GEBER_Tilskudsprocent_liste[#Headers],0)),IF(NOT(ISERROR(MATCH(B87,{"FIBER"},0))),INDEX(FIBER_Tilskudsprocent_liste[#All],MATCH(B88,FIBER_Tilskudsprocent_liste[[#All],[Typer af projekter og aktiviteter/ virksomhedsstørrelse]],0),MATCH(AA90,FIBER_Tilskudsprocent_liste[#Headers],0)),""))),"")</f>
        <v/>
      </c>
      <c r="G89" s="493"/>
      <c r="H89" s="257" t="str">
        <f>IFERROR(IF(E100*(1-F89)-C101&lt;0,F89-((E100*F89+C101)-E100)/E100,""),"")</f>
        <v/>
      </c>
      <c r="I89" s="257" t="str">
        <f>IFERROR(IF(D101&lt;&gt;0,IF(D101=E100,0,IF(C101&gt;0,(F89-D101/E100)-H89,"HA")),IF(E100*(1-F89)-C101&lt;0,((F89-((E100*F89+C101+D101)-E100)/E100)),"")),"")</f>
        <v/>
      </c>
      <c r="J89" s="494" t="e">
        <f>I89-H90</f>
        <v>#VALUE!</v>
      </c>
      <c r="K89" s="257"/>
      <c r="L89" s="489"/>
      <c r="M89" s="489"/>
      <c r="N89" s="404"/>
      <c r="O89" s="404"/>
      <c r="R89" s="28"/>
      <c r="S89" s="37"/>
      <c r="T89" s="40"/>
      <c r="U89" s="20" t="s">
        <v>157</v>
      </c>
      <c r="V89" t="s">
        <v>156</v>
      </c>
      <c r="W89" s="98" t="s">
        <v>154</v>
      </c>
      <c r="X89" s="98" t="s">
        <v>153</v>
      </c>
      <c r="Y89" s="98" t="s">
        <v>132</v>
      </c>
      <c r="AA89" s="21" t="s">
        <v>129</v>
      </c>
      <c r="AB89" s="25" t="s">
        <v>127</v>
      </c>
      <c r="AC89"/>
    </row>
    <row r="90" spans="1:41" ht="14.5" thickBot="1">
      <c r="A90" s="495"/>
      <c r="B90" s="478" t="s">
        <v>70</v>
      </c>
      <c r="C90" s="478" t="s">
        <v>145</v>
      </c>
      <c r="D90" s="478" t="s">
        <v>151</v>
      </c>
      <c r="E90" s="478" t="s">
        <v>0</v>
      </c>
      <c r="F90" s="479" t="s">
        <v>9</v>
      </c>
      <c r="G90" s="119"/>
      <c r="H90" s="498" t="e">
        <f>(F89-D101/E100)</f>
        <v>#VALUE!</v>
      </c>
      <c r="I90" s="493"/>
      <c r="J90" s="119"/>
      <c r="K90" s="493"/>
      <c r="L90" s="119"/>
      <c r="M90" s="119"/>
      <c r="N90" s="481"/>
      <c r="O90" s="481"/>
      <c r="P90" s="103"/>
      <c r="Q90" s="21"/>
      <c r="R90" s="38"/>
      <c r="S90" s="20"/>
      <c r="T90" s="20"/>
      <c r="U90"/>
      <c r="V90" s="3"/>
      <c r="W90" s="98"/>
      <c r="X90" s="98"/>
      <c r="Z90" s="40"/>
      <c r="AA90" s="19" t="str">
        <f>CONCATENATE(F86," - ",AB90)</f>
        <v xml:space="preserve"> - Samarbejde</v>
      </c>
      <c r="AB90" t="str">
        <f>F87</f>
        <v>Samarbejde</v>
      </c>
      <c r="AC90"/>
    </row>
    <row r="91" spans="1:41">
      <c r="A91" s="404" t="s">
        <v>67</v>
      </c>
      <c r="B91" s="110">
        <f>IFERROR(IF(E91=0,0,Y91),0)</f>
        <v>0</v>
      </c>
      <c r="C91" s="110">
        <f t="shared" ref="C91:C97" si="8">IFERROR(E91-B91,0)</f>
        <v>0</v>
      </c>
      <c r="D91" s="110"/>
      <c r="E91" s="523"/>
      <c r="F91" s="501"/>
      <c r="G91" s="575" t="s">
        <v>192</v>
      </c>
      <c r="H91" s="576"/>
      <c r="I91" s="576"/>
      <c r="J91" s="576"/>
      <c r="K91" s="576"/>
      <c r="L91" s="576"/>
      <c r="M91" s="576"/>
      <c r="N91" s="576"/>
      <c r="O91" s="581"/>
      <c r="P91" s="104"/>
      <c r="Q91" s="24"/>
      <c r="R91" s="35"/>
      <c r="S91" s="20"/>
      <c r="T91" s="20"/>
      <c r="U91" s="20" t="e">
        <f>((F89-((E100*F89+C101)-E100)/E100))*E91</f>
        <v>#VALUE!</v>
      </c>
      <c r="V91" t="e">
        <f>H90*E91</f>
        <v>#VALUE!</v>
      </c>
      <c r="W91" s="3">
        <f>IFERROR(IF(E91=0,0,E91*H89),0)</f>
        <v>0</v>
      </c>
      <c r="X91" s="98">
        <f>IF(E91=0,0,E91*F88)</f>
        <v>0</v>
      </c>
      <c r="Y91" s="98">
        <f>IF(NOT(ISERROR(MATCH("Selvfinansieret",B87,0))),0,IF(OR(NOT(ISERROR(MATCH("Ej statsstøtte",B87,0))),NOT(ISERROR(MATCH(B87,AI97:AI99,0)))),E91,IF(AND(D101=0,C101=0),X91,IF(AND(D101&gt;0,C101=0),V91,IF(AND(D101&gt;0,C101&gt;0,V91=0),0,IF(AND(W91&lt;&gt;0,W91&lt;V91),W91,V91))))))</f>
        <v>0</v>
      </c>
      <c r="AA91" s="19"/>
      <c r="AB91" s="20"/>
      <c r="AC91"/>
      <c r="AE91" s="537" t="s">
        <v>128</v>
      </c>
      <c r="AF91" s="537"/>
      <c r="AG91" s="537"/>
    </row>
    <row r="92" spans="1:41">
      <c r="A92" s="404" t="s">
        <v>3</v>
      </c>
      <c r="B92" s="110">
        <f t="shared" ref="B92:B97" si="9">IFERROR(IF(E92=0,0,Y92),0)</f>
        <v>0</v>
      </c>
      <c r="C92" s="110">
        <f t="shared" si="8"/>
        <v>0</v>
      </c>
      <c r="D92" s="110"/>
      <c r="E92" s="523"/>
      <c r="F92" s="46"/>
      <c r="G92" s="577"/>
      <c r="H92" s="578"/>
      <c r="I92" s="578"/>
      <c r="J92" s="578"/>
      <c r="K92" s="578"/>
      <c r="L92" s="578"/>
      <c r="M92" s="578"/>
      <c r="N92" s="578"/>
      <c r="O92" s="582"/>
      <c r="P92" s="104"/>
      <c r="Q92" s="35"/>
      <c r="R92" s="39"/>
      <c r="S92" s="22"/>
      <c r="T92" s="20"/>
      <c r="U92" s="20" t="e">
        <f>((F89-((E100*F89+C101+D101)-E100)/E100))*E92</f>
        <v>#VALUE!</v>
      </c>
      <c r="V92" t="e">
        <f>H90*E92</f>
        <v>#VALUE!</v>
      </c>
      <c r="W92" s="3">
        <f>IFERROR(IF(E92=0,0,E92*H89),0)</f>
        <v>0</v>
      </c>
      <c r="X92" s="98">
        <f>IF(E92=0,0,E92*F88)</f>
        <v>0</v>
      </c>
      <c r="Y92" s="98">
        <f>IF(NOT(ISERROR(MATCH("Selvfinansieret",B88,0))),0,IF(OR(NOT(ISERROR(MATCH("Ej statsstøtte",B88,0))),NOT(ISERROR(MATCH(B88,AI98:AI100,0)))),E92,IF(AND(D101=0,C101=0),X92,IF(AND(D101&gt;0,C101=0),V92,IF(AND(D101&gt;0,C101&gt;0,V92=0),0,IF(AND(W92&lt;&gt;0,W92&lt;V92),W92,V92))))))</f>
        <v>0</v>
      </c>
      <c r="AA92" s="19"/>
      <c r="AB92" s="20"/>
      <c r="AC92"/>
    </row>
    <row r="93" spans="1:41">
      <c r="A93" s="404" t="s">
        <v>69</v>
      </c>
      <c r="B93" s="110">
        <f t="shared" si="9"/>
        <v>0</v>
      </c>
      <c r="C93" s="110">
        <f t="shared" si="8"/>
        <v>0</v>
      </c>
      <c r="D93" s="110"/>
      <c r="E93" s="523"/>
      <c r="F93" s="46"/>
      <c r="G93" s="577"/>
      <c r="H93" s="578"/>
      <c r="I93" s="578"/>
      <c r="J93" s="578"/>
      <c r="K93" s="578"/>
      <c r="L93" s="578"/>
      <c r="M93" s="578"/>
      <c r="N93" s="578"/>
      <c r="O93" s="582"/>
      <c r="P93" s="104"/>
      <c r="Q93" s="35"/>
      <c r="R93" s="39"/>
      <c r="S93" s="22"/>
      <c r="T93" s="20"/>
      <c r="U93" s="20" t="e">
        <f>((F89-((E100*F89+C101+D101)-E100)/E100))*E93</f>
        <v>#VALUE!</v>
      </c>
      <c r="V93" t="e">
        <f>H90*E93</f>
        <v>#VALUE!</v>
      </c>
      <c r="W93" s="3">
        <f>IFERROR(IF(E93=0,0,E93*H89),0)</f>
        <v>0</v>
      </c>
      <c r="X93" s="98">
        <f>IF(E93=0,0,E93*F88)</f>
        <v>0</v>
      </c>
      <c r="Y93" s="98">
        <f>IF(NOT(ISERROR(MATCH("Selvfinansieret",B89,0))),0,IF(OR(NOT(ISERROR(MATCH("Ej statsstøtte",B89,0))),NOT(ISERROR(MATCH(B89,AI99:AI101,0)))),E93,IF(AND(D101=0,C101=0),X93,IF(AND(D101&gt;0,C101=0),V93,IF(AND(D101&gt;0,C101&gt;0,V93=0),0,IF(AND(W93&lt;&gt;0,W93&lt;V93),W93,V93))))))</f>
        <v>0</v>
      </c>
      <c r="AA93" s="19"/>
      <c r="AB93" s="20"/>
      <c r="AC93"/>
      <c r="AD93" s="29" t="s">
        <v>147</v>
      </c>
      <c r="AE93" s="29" t="s">
        <v>115</v>
      </c>
      <c r="AF93" s="29" t="s">
        <v>136</v>
      </c>
      <c r="AG93" s="29" t="s">
        <v>116</v>
      </c>
      <c r="AH93" s="29" t="s">
        <v>134</v>
      </c>
      <c r="AI93" s="29" t="s">
        <v>138</v>
      </c>
      <c r="AJ93" s="29" t="s">
        <v>148</v>
      </c>
    </row>
    <row r="94" spans="1:41">
      <c r="A94" s="404" t="s">
        <v>34</v>
      </c>
      <c r="B94" s="110">
        <f t="shared" si="9"/>
        <v>0</v>
      </c>
      <c r="C94" s="110">
        <f t="shared" si="8"/>
        <v>0</v>
      </c>
      <c r="D94" s="110"/>
      <c r="E94" s="523"/>
      <c r="F94" s="46"/>
      <c r="G94" s="577"/>
      <c r="H94" s="578"/>
      <c r="I94" s="578"/>
      <c r="J94" s="578"/>
      <c r="K94" s="578"/>
      <c r="L94" s="578"/>
      <c r="M94" s="578"/>
      <c r="N94" s="578"/>
      <c r="O94" s="582"/>
      <c r="P94" s="105"/>
      <c r="Q94" s="35"/>
      <c r="R94" s="39"/>
      <c r="S94" s="22"/>
      <c r="T94" s="20"/>
      <c r="U94" s="20" t="e">
        <f>((F89-((E100*F89+C101+D101)-E100)/E100))*E94</f>
        <v>#VALUE!</v>
      </c>
      <c r="V94" t="e">
        <f>H90*E94</f>
        <v>#VALUE!</v>
      </c>
      <c r="W94" s="3">
        <f>IFERROR(IF(E94=0,0,E94*H89),0)</f>
        <v>0</v>
      </c>
      <c r="X94" s="98">
        <f>IF(E94=0,0,E94*F88)</f>
        <v>0</v>
      </c>
      <c r="Y94" s="98">
        <f>IF(NOT(ISERROR(MATCH("Selvfinansieret",B90,0))),0,IF(OR(NOT(ISERROR(MATCH("Ej statsstøtte",B90,0))),NOT(ISERROR(MATCH(B90,AI100:AI102,0)))),E94,IF(AND(D101=0,C101=0),X94,IF(AND(D101&gt;0,C101=0),V94,IF(AND(D101&gt;0,C101&gt;0,V94=0),0,IF(AND(W94&lt;&gt;0,W94&lt;V94),W94,V94))))))</f>
        <v>0</v>
      </c>
      <c r="AA94" t="s">
        <v>130</v>
      </c>
      <c r="AB94" t="s">
        <v>125</v>
      </c>
      <c r="AC94"/>
      <c r="AD94" t="s">
        <v>109</v>
      </c>
      <c r="AE94" t="s">
        <v>109</v>
      </c>
      <c r="AF94" t="s">
        <v>117</v>
      </c>
      <c r="AG94" s="95" t="s">
        <v>124</v>
      </c>
      <c r="AH94" s="98" t="str">
        <f>IF(NOT(ISERROR(MATCH("Selvfinansieret",B87,0))),"",IF(NOT(ISERROR(MATCH(B87,{"ABER"},0))),AE94,IF(NOT(ISERROR(MATCH(B87,{"GBER"},0))),AF94,IF(NOT(ISERROR(MATCH(B87,{"FIBER"},0))),AG94,IF(NOT(ISERROR(MATCH(B87,{"Ej statsstøtte"},0))),AD94,"")))))</f>
        <v/>
      </c>
      <c r="AI94" s="96" t="s">
        <v>115</v>
      </c>
    </row>
    <row r="95" spans="1:41">
      <c r="A95" s="404" t="s">
        <v>2</v>
      </c>
      <c r="B95" s="110">
        <f t="shared" si="9"/>
        <v>0</v>
      </c>
      <c r="C95" s="110">
        <f t="shared" si="8"/>
        <v>0</v>
      </c>
      <c r="D95" s="110"/>
      <c r="E95" s="523"/>
      <c r="F95" s="46"/>
      <c r="G95" s="577"/>
      <c r="H95" s="578"/>
      <c r="I95" s="578"/>
      <c r="J95" s="578"/>
      <c r="K95" s="578"/>
      <c r="L95" s="578"/>
      <c r="M95" s="578"/>
      <c r="N95" s="578"/>
      <c r="O95" s="582"/>
      <c r="P95" s="105"/>
      <c r="Q95" s="35"/>
      <c r="R95" s="39"/>
      <c r="S95" s="22"/>
      <c r="T95" s="20"/>
      <c r="U95" s="20" t="e">
        <f>((F89-((E100*F89+C101+D101)-E100)/E100))*E95</f>
        <v>#VALUE!</v>
      </c>
      <c r="V95" t="e">
        <f>H90*E95</f>
        <v>#VALUE!</v>
      </c>
      <c r="W95" s="3">
        <f>IFERROR(IF(E95=0,0,E95*H89),0)</f>
        <v>0</v>
      </c>
      <c r="X95" s="98">
        <f>IF(E95=0,0,E95*F88)</f>
        <v>0</v>
      </c>
      <c r="Y95" s="98">
        <f>IF(NOT(ISERROR(MATCH("Selvfinansieret",B91,0))),0,IF(OR(NOT(ISERROR(MATCH("Ej statsstøtte",B91,0))),NOT(ISERROR(MATCH(B91,AI101:AI103,0)))),E95,IF(AND(D101=0,C101=0),X95,IF(AND(D101&gt;0,C101=0),V95,IF(AND(D101&gt;0,C101&gt;0,V95=0),0,IF(AND(W95&lt;&gt;0,W95&lt;V95),W95,V95))))))</f>
        <v>0</v>
      </c>
      <c r="AA95" t="s">
        <v>56</v>
      </c>
      <c r="AB95" t="s">
        <v>126</v>
      </c>
      <c r="AC95"/>
      <c r="AD95" t="s">
        <v>110</v>
      </c>
      <c r="AE95" t="s">
        <v>110</v>
      </c>
      <c r="AF95" t="s">
        <v>118</v>
      </c>
      <c r="AG95" s="95" t="s">
        <v>111</v>
      </c>
      <c r="AH95" s="98" t="str">
        <f>IF(NOT(ISERROR(MATCH("Selvfinansieret",B87,0))),"",IF(NOT(ISERROR(MATCH(B87,{"ABER"},0))),AE95,IF(NOT(ISERROR(MATCH(B87,{"GBER"},0))),AF95,IF(NOT(ISERROR(MATCH(B87,{"FIBER"},0))),AG95,IF(NOT(ISERROR(MATCH(B87,{"Ej statsstøtte"},0))),AD95,"")))))</f>
        <v/>
      </c>
      <c r="AI95" s="97" t="s">
        <v>136</v>
      </c>
    </row>
    <row r="96" spans="1:41" ht="43.5">
      <c r="A96" s="404" t="s">
        <v>10</v>
      </c>
      <c r="B96" s="110">
        <f t="shared" si="9"/>
        <v>0</v>
      </c>
      <c r="C96" s="110">
        <f t="shared" si="8"/>
        <v>0</v>
      </c>
      <c r="D96" s="110"/>
      <c r="E96" s="523"/>
      <c r="F96" s="46"/>
      <c r="G96" s="577"/>
      <c r="H96" s="578"/>
      <c r="I96" s="578"/>
      <c r="J96" s="578"/>
      <c r="K96" s="578"/>
      <c r="L96" s="578"/>
      <c r="M96" s="578"/>
      <c r="N96" s="578"/>
      <c r="O96" s="582"/>
      <c r="P96" s="104"/>
      <c r="Q96" s="35"/>
      <c r="R96" s="39"/>
      <c r="S96" s="22"/>
      <c r="T96" s="20"/>
      <c r="U96" s="20" t="e">
        <f>((F89-((E100*F89+C101+D101)-E100)/E100))*E96</f>
        <v>#VALUE!</v>
      </c>
      <c r="V96" t="e">
        <f>H90*E96</f>
        <v>#VALUE!</v>
      </c>
      <c r="W96" s="3">
        <f>IFERROR(IF(E96=0,0,E96*H89),0)</f>
        <v>0</v>
      </c>
      <c r="X96" s="98">
        <f>IF(E96=0,0,E96*F88)</f>
        <v>0</v>
      </c>
      <c r="Y96" s="98">
        <f>IF(NOT(ISERROR(MATCH("Selvfinansieret",B92,0))),0,IF(OR(NOT(ISERROR(MATCH("Ej statsstøtte",B92,0))),NOT(ISERROR(MATCH(B92,AI102:AI104,0)))),E96,IF(AND(D101=0,C101=0),X96,IF(AND(D101&gt;0,C101=0),V96,IF(AND(D101&gt;0,C101&gt;0,V96=0),0,IF(AND(W96&lt;&gt;0,W96&lt;V96),W96,V96))))))</f>
        <v>0</v>
      </c>
      <c r="Z96" s="98"/>
      <c r="AA96" t="s">
        <v>131</v>
      </c>
      <c r="AB96"/>
      <c r="AC96"/>
      <c r="AD96" t="s">
        <v>111</v>
      </c>
      <c r="AE96" t="s">
        <v>111</v>
      </c>
      <c r="AF96" t="s">
        <v>119</v>
      </c>
      <c r="AG96" s="137" t="s">
        <v>137</v>
      </c>
      <c r="AH96" s="98" t="str">
        <f>IF(NOT(ISERROR(MATCH("Selvfinansieret",B87,0))),"",IF(NOT(ISERROR(MATCH(B87,{"ABER"},0))),AE96,IF(NOT(ISERROR(MATCH(B87,{"GBER"},0))),AF96,IF(NOT(ISERROR(MATCH(B87,{"FIBER"},0))),AG96,IF(NOT(ISERROR(MATCH(B87,{"Ej statsstøtte"},0))),AD96,"")))))</f>
        <v/>
      </c>
      <c r="AI96" s="97" t="s">
        <v>116</v>
      </c>
    </row>
    <row r="97" spans="1:41" ht="14.5" thickBot="1">
      <c r="A97" s="476" t="s">
        <v>68</v>
      </c>
      <c r="B97" s="110">
        <f t="shared" si="9"/>
        <v>0</v>
      </c>
      <c r="C97" s="110">
        <f t="shared" si="8"/>
        <v>0</v>
      </c>
      <c r="D97" s="110"/>
      <c r="E97" s="524"/>
      <c r="F97" s="46"/>
      <c r="G97" s="577"/>
      <c r="H97" s="578"/>
      <c r="I97" s="578"/>
      <c r="J97" s="578"/>
      <c r="K97" s="578"/>
      <c r="L97" s="578"/>
      <c r="M97" s="578"/>
      <c r="N97" s="578"/>
      <c r="O97" s="582"/>
      <c r="P97" s="104"/>
      <c r="Q97" s="35"/>
      <c r="R97" s="39"/>
      <c r="S97" s="22"/>
      <c r="T97" s="20"/>
      <c r="U97" s="20" t="e">
        <f>((F89-((E100*F89+C101+D101)-E100)/E100))*E97</f>
        <v>#VALUE!</v>
      </c>
      <c r="V97" t="e">
        <f>H90*E97</f>
        <v>#VALUE!</v>
      </c>
      <c r="W97" s="3">
        <f>IFERROR(IF(E97=0,0,E97*H89),0)</f>
        <v>0</v>
      </c>
      <c r="X97" s="98">
        <f>IF(E97=0,0,E97*F88)</f>
        <v>0</v>
      </c>
      <c r="Y97" s="98">
        <f>IF(NOT(ISERROR(MATCH("Selvfinansieret",B93,0))),0,IF(OR(NOT(ISERROR(MATCH("Ej statsstøtte",B93,0))),NOT(ISERROR(MATCH(B93,AI103:AI105,0)))),E97,IF(AND(D101=0,C101=0),X97,IF(AND(D101&gt;0,C101=0),V97,IF(AND(D101&gt;0,C101&gt;0,V97=0),0,IF(AND(W97&lt;&gt;0,W97&lt;V97),W97,V97))))))</f>
        <v>0</v>
      </c>
      <c r="Z97" s="98"/>
      <c r="AA97" t="s">
        <v>72</v>
      </c>
      <c r="AB97"/>
      <c r="AC97"/>
      <c r="AD97" t="s">
        <v>112</v>
      </c>
      <c r="AE97" t="s">
        <v>112</v>
      </c>
      <c r="AF97" t="s">
        <v>120</v>
      </c>
      <c r="AG97" s="41" t="str">
        <f>""</f>
        <v/>
      </c>
      <c r="AH97" s="98" t="str">
        <f>IF(NOT(ISERROR(MATCH("Selvfinansieret",B87,0))),"",IF(NOT(ISERROR(MATCH(B87,{"ABER"},0))),AE97,IF(NOT(ISERROR(MATCH(B87,{"GBER"},0))),AF97,IF(NOT(ISERROR(MATCH(B87,{"FIBER"},0))),AG97,IF(NOT(ISERROR(MATCH(B87,{"Ej statsstøtte"},0))),AD97,"")))))</f>
        <v/>
      </c>
      <c r="AI97" s="40" t="s">
        <v>85</v>
      </c>
    </row>
    <row r="98" spans="1:41">
      <c r="A98" s="503" t="s">
        <v>21</v>
      </c>
      <c r="B98" s="111">
        <f>SUM(B91+B92+B93+B94-B95-B96+B97)</f>
        <v>0</v>
      </c>
      <c r="C98" s="111">
        <f>SUM(C91+C92+C93+C94-C95-C96+C97)</f>
        <v>0</v>
      </c>
      <c r="D98" s="111"/>
      <c r="E98" s="111">
        <f>SUM(B98:C98)</f>
        <v>0</v>
      </c>
      <c r="F98" s="48"/>
      <c r="G98" s="577"/>
      <c r="H98" s="578"/>
      <c r="I98" s="578"/>
      <c r="J98" s="578"/>
      <c r="K98" s="578"/>
      <c r="L98" s="578"/>
      <c r="M98" s="578"/>
      <c r="N98" s="578"/>
      <c r="O98" s="582"/>
      <c r="P98" s="23"/>
      <c r="R98"/>
      <c r="S98"/>
      <c r="T98"/>
      <c r="U98" s="20" t="e">
        <f>((F89-((E100*F89+C101+D101)-E100)/E100))*E98</f>
        <v>#VALUE!</v>
      </c>
      <c r="V98" t="e">
        <f>H90*E98</f>
        <v>#VALUE!</v>
      </c>
      <c r="W98" s="3">
        <f>IFERROR(IF(E98=0,0,E98*H89),0)</f>
        <v>0</v>
      </c>
      <c r="X98" s="98">
        <f>IF(E98=0,0,E98*F88)</f>
        <v>0</v>
      </c>
      <c r="Y98" s="98">
        <f>IF(NOT(ISERROR(MATCH("Selvfinansieret",B94,0))),0,IF(OR(NOT(ISERROR(MATCH("Ej statsstøtte",B94,0))),NOT(ISERROR(MATCH(B94,AI104:AI106,0)))),E98,IF(AND(D101=0,C101=0),X98,IF(AND(D101&gt;0,C101=0),V98,IF(AND(D101&gt;0,C101&gt;0,V98=0),0,IF(AND(W98&lt;&gt;0,W98&lt;V98),W98,V98))))))</f>
        <v>0</v>
      </c>
      <c r="Z98" s="98"/>
      <c r="AA98" t="s">
        <v>146</v>
      </c>
      <c r="AB98"/>
      <c r="AC98"/>
      <c r="AD98" t="s">
        <v>122</v>
      </c>
      <c r="AE98" t="s">
        <v>113</v>
      </c>
      <c r="AF98" t="s">
        <v>121</v>
      </c>
      <c r="AG98" s="41" t="str">
        <f>""</f>
        <v/>
      </c>
      <c r="AH98" s="98" t="str">
        <f>IF(NOT(ISERROR(MATCH("Selvfinansieret",B87,0))),"",IF(NOT(ISERROR(MATCH(B87,{"ABER"},0))),AE98,IF(NOT(ISERROR(MATCH(B87,{"GBER"},0))),AF98,IF(NOT(ISERROR(MATCH(B87,{"FIBER"},0))),AG98,IF(NOT(ISERROR(MATCH(B87,{"Ej statsstøtte"},0))),AD98,"")))))</f>
        <v/>
      </c>
      <c r="AI98" s="40" t="s">
        <v>86</v>
      </c>
    </row>
    <row r="99" spans="1:41" ht="14.5" thickBot="1">
      <c r="A99" s="504" t="s">
        <v>1</v>
      </c>
      <c r="B99" s="112">
        <f>IFERROR(IF(E99=0,0,Y99),0)</f>
        <v>0</v>
      </c>
      <c r="C99" s="110">
        <f>IFERROR(E99-B99,0)</f>
        <v>0</v>
      </c>
      <c r="D99" s="110"/>
      <c r="E99" s="524"/>
      <c r="F99" s="47"/>
      <c r="G99" s="577"/>
      <c r="H99" s="578"/>
      <c r="I99" s="578"/>
      <c r="J99" s="578"/>
      <c r="K99" s="578"/>
      <c r="L99" s="578"/>
      <c r="M99" s="578"/>
      <c r="N99" s="578"/>
      <c r="O99" s="582"/>
      <c r="P99" s="104"/>
      <c r="R99"/>
      <c r="S99"/>
      <c r="T99"/>
      <c r="U99" s="20" t="e">
        <f>((F89-((E100*F89+C101+D101)-E100)/E100))*E99</f>
        <v>#VALUE!</v>
      </c>
      <c r="V99" t="e">
        <f>H90*E99</f>
        <v>#VALUE!</v>
      </c>
      <c r="W99" s="3">
        <f>IFERROR(IF(E99=0,0,E99*H89),0)</f>
        <v>0</v>
      </c>
      <c r="X99" s="98">
        <f>IF(E99=0,0,E99*F88)</f>
        <v>0</v>
      </c>
      <c r="Y99" s="98">
        <f>IF(NOT(ISERROR(MATCH("Selvfinansieret",B95,0))),0,IF(OR(NOT(ISERROR(MATCH("Ej statsstøtte",B95,0))),NOT(ISERROR(MATCH(B95,AI105:AI107,0)))),E99,IF(AND(D101=0,C101=0),X99,IF(AND(D101&gt;0,C101=0),V99,IF(AND(D101&gt;0,C101&gt;0,V99=0),0,IF(AND(W99&lt;&gt;0,W99&lt;V99),W99,V99))))))</f>
        <v>0</v>
      </c>
      <c r="Z99" s="98"/>
      <c r="AA99" s="19"/>
      <c r="AB99" s="20"/>
      <c r="AC99"/>
      <c r="AD99" t="s">
        <v>113</v>
      </c>
      <c r="AE99" t="s">
        <v>114</v>
      </c>
      <c r="AF99" t="s">
        <v>122</v>
      </c>
      <c r="AG99" s="41" t="str">
        <f>""</f>
        <v/>
      </c>
      <c r="AH99" s="98" t="str">
        <f>IF(NOT(ISERROR(MATCH("Selvfinansieret",B87,0))),"",IF(NOT(ISERROR(MATCH(B87,{"ABER"},0))),AE99,IF(NOT(ISERROR(MATCH(B87,{"GBER"},0))),AF99,IF(NOT(ISERROR(MATCH(B87,{"FIBER"},0))),AG99,IF(NOT(ISERROR(MATCH(B87,{"Ej statsstøtte"},0))),AD99,"")))))</f>
        <v/>
      </c>
      <c r="AI99" s="40" t="s">
        <v>87</v>
      </c>
    </row>
    <row r="100" spans="1:41" ht="14.5" thickBot="1">
      <c r="A100" s="505" t="s">
        <v>0</v>
      </c>
      <c r="B100" s="143">
        <f>IF(B98+B99&lt;=0,0,B98+B99)</f>
        <v>0</v>
      </c>
      <c r="C100" s="143">
        <f>IF(C98+C99-C101&lt;=0,0,C98+C99-C101)</f>
        <v>0</v>
      </c>
      <c r="D100" s="113"/>
      <c r="E100" s="506">
        <f>SUM(E91+E92+E93+E94-E95-E96+E97)+E99</f>
        <v>0</v>
      </c>
      <c r="F100" s="222"/>
      <c r="G100" s="579"/>
      <c r="H100" s="580"/>
      <c r="I100" s="580"/>
      <c r="J100" s="580"/>
      <c r="K100" s="580"/>
      <c r="L100" s="580"/>
      <c r="M100" s="580"/>
      <c r="N100" s="580"/>
      <c r="O100" s="583"/>
      <c r="P100" s="23"/>
      <c r="R100"/>
      <c r="S100"/>
      <c r="T100"/>
      <c r="U100" s="20" t="e">
        <f>((F89-((E100*F89+C101+D101)-E100)/E100))*E100</f>
        <v>#VALUE!</v>
      </c>
      <c r="V100" t="e">
        <f>H90*E100</f>
        <v>#VALUE!</v>
      </c>
      <c r="W100" s="3">
        <f>IFERROR(IF(E100=0,0,E100*H89),0)</f>
        <v>0</v>
      </c>
      <c r="Y100" s="98">
        <f>IF(NOT(ISERROR(MATCH("Selvfinansieret",B96,0))),0,IF(OR(NOT(ISERROR(MATCH("Ej statsstøtte",B96,0))),NOT(ISERROR(MATCH(B96,AI106:AI108,0)))),E100,IF(AND(D101=0,C101=0),X100,IF(AND(D101&gt;0,C101=0),V100,IF(AND(D101&gt;0,C101&gt;0,V100=0),0,IF(AND(W100&lt;&gt;0,W100&lt;V100),W100,V100))))))</f>
        <v>0</v>
      </c>
      <c r="Z100" s="98"/>
      <c r="AA100" s="96"/>
      <c r="AB100" s="96"/>
      <c r="AC100"/>
      <c r="AD100" t="s">
        <v>114</v>
      </c>
      <c r="AE100" s="41" t="str">
        <f>""</f>
        <v/>
      </c>
      <c r="AF100" t="s">
        <v>111</v>
      </c>
      <c r="AG100" s="41" t="str">
        <f>""</f>
        <v/>
      </c>
      <c r="AH100" s="98" t="str">
        <f>IF(NOT(ISERROR(MATCH("Selvfinansieret",B87,0))),"",IF(NOT(ISERROR(MATCH(B87,{"ABER"},0))),AE100,IF(NOT(ISERROR(MATCH(B87,{"GBER"},0))),AF100,IF(NOT(ISERROR(MATCH(B87,{"FIBER"},0))),AG100,IF(NOT(ISERROR(MATCH(B87,{"Ej statsstøtte"},0))),AD100,"")))))</f>
        <v/>
      </c>
      <c r="AI100" s="20" t="s">
        <v>135</v>
      </c>
    </row>
    <row r="101" spans="1:41">
      <c r="A101" s="507" t="s">
        <v>101</v>
      </c>
      <c r="B101" s="510">
        <f>B100</f>
        <v>0</v>
      </c>
      <c r="C101" s="509"/>
      <c r="D101" s="509"/>
      <c r="E101" s="510">
        <f>SUM(B91+B92+B93+B94-B95-B96+B97)</f>
        <v>0</v>
      </c>
      <c r="F101" s="101"/>
      <c r="G101" s="511"/>
      <c r="H101" s="511"/>
      <c r="I101" s="511"/>
      <c r="J101" s="511"/>
      <c r="K101" s="511"/>
      <c r="L101" s="511"/>
      <c r="M101" s="511"/>
      <c r="N101" s="511"/>
      <c r="O101" s="511"/>
      <c r="P101" s="23"/>
      <c r="R101"/>
      <c r="S101"/>
      <c r="T101"/>
      <c r="U101"/>
      <c r="W101"/>
      <c r="Y101" s="98"/>
      <c r="Z101" s="98"/>
      <c r="AA101" s="35"/>
      <c r="AB101" s="97"/>
      <c r="AC101" s="20"/>
      <c r="AD101" t="s">
        <v>124</v>
      </c>
      <c r="AE101" s="3" t="str">
        <f>""</f>
        <v/>
      </c>
      <c r="AF101" s="41" t="s">
        <v>123</v>
      </c>
      <c r="AG101" s="41" t="str">
        <f>""</f>
        <v/>
      </c>
      <c r="AH101" s="98" t="str">
        <f>IF(NOT(ISERROR(MATCH("Selvfinansieret",B87,0))),"",IF(NOT(ISERROR(MATCH(B87,{"ABER"},0))),AE101,IF(NOT(ISERROR(MATCH(B87,{"GBER"},0))),AF101,IF(NOT(ISERROR(MATCH(B87,{"FIBER"},0))),AG101,IF(NOT(ISERROR(MATCH(B87,{"Ej statsstøtte"},0))),AD101,"")))))</f>
        <v/>
      </c>
      <c r="AI101" t="s">
        <v>149</v>
      </c>
      <c r="AK101" s="4"/>
      <c r="AL101" s="4"/>
      <c r="AM101" s="4"/>
      <c r="AN101" s="4"/>
      <c r="AO101" s="4"/>
    </row>
    <row r="102" spans="1:41">
      <c r="A102" s="512"/>
      <c r="B102" s="513"/>
      <c r="C102" s="513"/>
      <c r="D102" s="513"/>
      <c r="E102" s="514"/>
      <c r="F102" s="79"/>
      <c r="G102" s="511"/>
      <c r="H102" s="511"/>
      <c r="I102" s="511"/>
      <c r="J102" s="511"/>
      <c r="K102" s="511"/>
      <c r="L102" s="511"/>
      <c r="M102" s="511"/>
      <c r="N102" s="511"/>
      <c r="O102" s="511"/>
      <c r="P102" s="23"/>
      <c r="R102"/>
      <c r="S102"/>
      <c r="T102"/>
      <c r="U102"/>
      <c r="W102"/>
      <c r="Y102" s="98"/>
      <c r="Z102" s="98"/>
      <c r="AA102" s="98"/>
      <c r="AB102" s="4"/>
      <c r="AC102" s="4"/>
      <c r="AD102" t="s">
        <v>137</v>
      </c>
      <c r="AE102" s="4" t="str">
        <f>""</f>
        <v/>
      </c>
      <c r="AF102" s="4" t="str">
        <f>""</f>
        <v/>
      </c>
      <c r="AG102" s="41" t="str">
        <f>""</f>
        <v/>
      </c>
      <c r="AH102" s="98" t="str">
        <f>IF(NOT(ISERROR(MATCH("Selvfinansieret",B87,0))),"",IF(NOT(ISERROR(MATCH(B87,{"ABER"},0))),AE102,IF(NOT(ISERROR(MATCH(B87,{"GBER"},0))),AF102,IF(NOT(ISERROR(MATCH(B87,{"FIBER"},0))),AG102,IF(NOT(ISERROR(MATCH(B87,{"Ej statsstøtte"},0))),AD102,"")))))</f>
        <v/>
      </c>
      <c r="AI102" s="4"/>
      <c r="AJ102" s="4"/>
      <c r="AK102" s="4"/>
      <c r="AL102" s="4"/>
      <c r="AM102" s="4"/>
      <c r="AN102" s="4"/>
      <c r="AO102" s="4"/>
    </row>
    <row r="103" spans="1:41">
      <c r="A103" s="515"/>
      <c r="B103" s="516"/>
      <c r="C103" s="516"/>
      <c r="D103" s="516"/>
      <c r="E103" s="517" t="s">
        <v>133</v>
      </c>
      <c r="F103" s="518" t="str">
        <f>F88</f>
        <v/>
      </c>
      <c r="G103" s="79"/>
      <c r="H103" s="511"/>
      <c r="I103" s="511"/>
      <c r="J103" s="511"/>
      <c r="K103" s="511"/>
      <c r="L103" s="511"/>
      <c r="M103" s="511"/>
      <c r="N103" s="511"/>
      <c r="O103" s="511"/>
      <c r="P103" s="80"/>
      <c r="Q103" s="23"/>
      <c r="R103"/>
      <c r="S103"/>
      <c r="T103"/>
      <c r="U103"/>
      <c r="W103"/>
      <c r="Y103"/>
      <c r="Z103" s="98"/>
      <c r="AD103" s="4"/>
      <c r="AE103" s="4"/>
      <c r="AF103" s="4"/>
      <c r="AG103" s="4"/>
      <c r="AH103" s="4"/>
      <c r="AI103" s="4"/>
      <c r="AJ103" s="4"/>
      <c r="AK103" s="4"/>
      <c r="AL103" s="4"/>
      <c r="AM103" s="4"/>
      <c r="AN103" s="4"/>
      <c r="AO103" s="4"/>
    </row>
    <row r="104" spans="1:41" ht="28">
      <c r="A104" s="515"/>
      <c r="B104" s="516"/>
      <c r="C104" s="516"/>
      <c r="D104" s="516"/>
      <c r="E104" s="519" t="s">
        <v>152</v>
      </c>
      <c r="F104" s="518" t="str">
        <f>IFERROR(B100/E100,"")</f>
        <v/>
      </c>
      <c r="G104" s="79"/>
      <c r="H104" s="511"/>
      <c r="I104" s="511"/>
      <c r="J104" s="511"/>
      <c r="K104" s="511"/>
      <c r="L104" s="511"/>
      <c r="M104" s="511"/>
      <c r="N104" s="511"/>
      <c r="O104" s="511"/>
      <c r="P104" s="80"/>
      <c r="Q104" s="23"/>
      <c r="R104"/>
      <c r="S104"/>
      <c r="T104"/>
      <c r="U104"/>
      <c r="W104"/>
      <c r="Y104"/>
      <c r="Z104" s="98"/>
      <c r="AD104" s="4"/>
      <c r="AE104" s="4"/>
      <c r="AF104" s="4"/>
      <c r="AG104" s="4"/>
      <c r="AH104" s="4"/>
      <c r="AI104" s="4"/>
      <c r="AJ104" s="4"/>
      <c r="AK104" s="4"/>
      <c r="AL104" s="4"/>
      <c r="AM104" s="4"/>
      <c r="AN104" s="4"/>
      <c r="AO104" s="4"/>
    </row>
    <row r="105" spans="1:41">
      <c r="A105" s="14"/>
      <c r="B105" s="15"/>
      <c r="C105" s="15"/>
      <c r="D105" s="15"/>
      <c r="E105" s="16" t="s">
        <v>57</v>
      </c>
      <c r="F105" s="50">
        <f>IF(NOT(ISERROR(MATCH("Ej statsstøtte",B87,0))),0,IFERROR(E99/E98,0))</f>
        <v>0</v>
      </c>
      <c r="G105" s="520"/>
      <c r="H105" s="481"/>
      <c r="I105" s="481"/>
      <c r="J105" s="481"/>
      <c r="K105" s="481"/>
      <c r="L105" s="481"/>
      <c r="M105" s="481"/>
      <c r="N105" s="481"/>
      <c r="O105" s="481"/>
      <c r="P105" s="2"/>
      <c r="R105"/>
      <c r="S105"/>
      <c r="T105"/>
      <c r="U105"/>
      <c r="W105"/>
      <c r="Y105"/>
    </row>
    <row r="106" spans="1:41" ht="14.5">
      <c r="A106" s="31" t="s">
        <v>64</v>
      </c>
      <c r="B106" s="32">
        <f>IFERROR(E100/$E$15,0)</f>
        <v>0</v>
      </c>
      <c r="C106" s="15"/>
      <c r="D106" s="15"/>
      <c r="E106" s="174" t="s">
        <v>58</v>
      </c>
      <c r="F106" s="50">
        <f>IFERROR(E99/E91,0)</f>
        <v>0</v>
      </c>
      <c r="G106" s="404"/>
      <c r="H106" s="481"/>
      <c r="I106" s="481"/>
      <c r="J106" s="481"/>
      <c r="K106" s="481"/>
      <c r="L106" s="481"/>
      <c r="M106" s="481"/>
      <c r="N106" s="481"/>
      <c r="O106" s="481"/>
      <c r="P106" s="2"/>
      <c r="R106"/>
      <c r="S106"/>
      <c r="T106"/>
      <c r="U106"/>
      <c r="W106"/>
      <c r="Y106"/>
    </row>
    <row r="107" spans="1:41" ht="14.5">
      <c r="A107" s="521"/>
      <c r="B107" s="522"/>
      <c r="C107" s="404"/>
      <c r="D107" s="404"/>
      <c r="E107" s="174"/>
      <c r="F107" s="404"/>
      <c r="G107" s="404"/>
      <c r="H107" s="481"/>
      <c r="I107" s="481"/>
      <c r="J107" s="481"/>
      <c r="K107" s="481"/>
      <c r="L107" s="481"/>
      <c r="M107" s="481"/>
      <c r="N107" s="481"/>
      <c r="O107" s="481"/>
      <c r="P107" s="2"/>
      <c r="R107"/>
      <c r="S107"/>
      <c r="T107"/>
      <c r="U107"/>
      <c r="W107"/>
      <c r="Y107"/>
      <c r="AD107"/>
    </row>
    <row r="108" spans="1:41" ht="14.5">
      <c r="A108" s="9" t="s">
        <v>24</v>
      </c>
      <c r="B108" s="175"/>
      <c r="C108" s="119" t="s">
        <v>39</v>
      </c>
      <c r="D108" s="119"/>
      <c r="E108" s="10" t="s">
        <v>27</v>
      </c>
      <c r="F108" s="488"/>
      <c r="G108" s="489"/>
      <c r="H108" s="118"/>
      <c r="I108" s="120"/>
      <c r="J108" s="489"/>
      <c r="K108" s="489"/>
      <c r="L108" s="489"/>
      <c r="M108" s="489"/>
      <c r="N108" s="404"/>
      <c r="O108" s="404"/>
      <c r="R108" s="27"/>
      <c r="S108" s="36"/>
      <c r="T108" s="97"/>
      <c r="W108" s="3"/>
      <c r="X108" s="40"/>
      <c r="AA108" s="98" t="str">
        <f>IF(NOT(ISERROR(MATCH("Selvfinansieret",B109,0))),"",IF(NOT(ISERROR(MATCH(B109,{"ABER"},0))),IF(X108=0,"",X108),IF(NOT(ISERROR(MATCH(B109,{"GEBER"},0))),IF(AG123=0,"",AG123),IF(NOT(ISERROR(MATCH(B109,{"FIBER"},0))),IF(Z108=0,"",Z108),""))))</f>
        <v/>
      </c>
      <c r="AF108" s="98"/>
    </row>
    <row r="109" spans="1:41" ht="14.5">
      <c r="A109" s="9" t="s">
        <v>144</v>
      </c>
      <c r="B109" s="490"/>
      <c r="C109" s="119"/>
      <c r="D109" s="119"/>
      <c r="E109" s="10" t="s">
        <v>127</v>
      </c>
      <c r="F109" s="490" t="str">
        <f>IF(ISBLANK($F$19),"Projektform skal vælges ved hovedansøger",$F$19)</f>
        <v>Samarbejde</v>
      </c>
      <c r="G109" s="489"/>
      <c r="H109" s="118"/>
      <c r="I109" s="120"/>
      <c r="J109" s="489"/>
      <c r="K109" s="489"/>
      <c r="L109" s="489"/>
      <c r="M109" s="489"/>
      <c r="N109" s="404"/>
      <c r="O109" s="404"/>
      <c r="R109" s="27"/>
      <c r="S109" s="36"/>
      <c r="T109" s="40"/>
      <c r="W109" s="3"/>
      <c r="X109" s="40"/>
      <c r="Y109" s="41"/>
      <c r="AA109" s="98"/>
      <c r="AF109" s="98"/>
    </row>
    <row r="110" spans="1:41" ht="29">
      <c r="A110" s="10" t="s">
        <v>25</v>
      </c>
      <c r="B110" s="490"/>
      <c r="C110" s="10"/>
      <c r="D110" s="10"/>
      <c r="E110" s="128" t="s">
        <v>26</v>
      </c>
      <c r="F110" s="129" t="str">
        <f>IFERROR(IF(NOT(ISERROR(MATCH(B109,{"ABER"},0))),INDEX(ABER_Tilskudsprocent_liste[#All],MATCH(B110,ABER_Tilskudsprocent_liste[[#All],[Typer af projekter og aktiviteter/ virksomhedsstørrelse]],0),MATCH(AA112,ABER_Tilskudsprocent_liste[#Headers],0)),IF(NOT(ISERROR(MATCH(B109,{"GBER"},0))),INDEX(GEBER_Tilskudsprocent_liste[#All],MATCH(B110,GEBER_Tilskudsprocent_liste[[#All],[Typer af projekter og aktiviteter/ virksomhedsstørrelse]],0),MATCH(AA112,GEBER_Tilskudsprocent_liste[#Headers],0)),IF(NOT(ISERROR(MATCH(B109,{"FIBER"},0))),INDEX(FIBER_Tilskudsprocent_liste[#All],MATCH(B110,FIBER_Tilskudsprocent_liste[[#All],[Typer af projekter og aktiviteter/ virksomhedsstørrelse]],0),MATCH(AA112,FIBER_Tilskudsprocent_liste[#Headers],0)),""))),"")</f>
        <v/>
      </c>
      <c r="G110" s="128" t="s">
        <v>150</v>
      </c>
      <c r="H110" s="144" t="s">
        <v>155</v>
      </c>
      <c r="I110" s="145"/>
      <c r="J110" s="257" t="s">
        <v>158</v>
      </c>
      <c r="K110" s="257"/>
      <c r="L110" s="489"/>
      <c r="M110" s="489"/>
      <c r="N110" s="404"/>
      <c r="O110" s="404"/>
      <c r="R110" s="28"/>
      <c r="S110" s="37"/>
      <c r="T110" s="40"/>
      <c r="W110" s="3"/>
      <c r="X110" s="100"/>
      <c r="AB110" s="40"/>
      <c r="AF110" s="98"/>
    </row>
    <row r="111" spans="1:41" ht="14.5">
      <c r="A111" s="9"/>
      <c r="B111" s="10"/>
      <c r="C111" s="10"/>
      <c r="D111" s="10"/>
      <c r="E111" s="128"/>
      <c r="F111" s="150" t="str">
        <f>IFERROR(IF(NOT(ISERROR(MATCH(B109,{"ABER"},0))),INDEX(ABER_Tilskudsprocent_liste[#All],MATCH(B110,ABER_Tilskudsprocent_liste[[#All],[Typer af projekter og aktiviteter/ virksomhedsstørrelse]],0),MATCH(AA112,ABER_Tilskudsprocent_liste[#Headers],0)),IF(NOT(ISERROR(MATCH(B109,{"GBER"},0))),INDEX(GEBER_Tilskudsprocent_liste[#All],MATCH(B110,GEBER_Tilskudsprocent_liste[[#All],[Typer af projekter og aktiviteter/ virksomhedsstørrelse]],0),MATCH(AA112,GEBER_Tilskudsprocent_liste[#Headers],0)),IF(NOT(ISERROR(MATCH(B109,{"FIBER"},0))),INDEX(FIBER_Tilskudsprocent_liste[#All],MATCH(B110,FIBER_Tilskudsprocent_liste[[#All],[Typer af projekter og aktiviteter/ virksomhedsstørrelse]],0),MATCH(AA112,FIBER_Tilskudsprocent_liste[#Headers],0)),""))),"")</f>
        <v/>
      </c>
      <c r="G111" s="493"/>
      <c r="H111" s="257" t="str">
        <f>IFERROR(IF(E122*(1-F111)-C123&lt;0,F111-((E122*F111+C123)-E122)/E122,""),"")</f>
        <v/>
      </c>
      <c r="I111" s="257" t="str">
        <f>IFERROR(IF(D123&lt;&gt;0,IF(D123=E122,0,IF(C123&gt;0,(F111-D123/E122)-H111,"HA")),IF(E122*(1-F111)-C123&lt;0,((F111-((E122*F111+C123+D123)-E122)/E122)),"")),"")</f>
        <v/>
      </c>
      <c r="J111" s="494" t="e">
        <f>I111-H112</f>
        <v>#VALUE!</v>
      </c>
      <c r="K111" s="257"/>
      <c r="L111" s="489"/>
      <c r="M111" s="489"/>
      <c r="N111" s="404"/>
      <c r="O111" s="404"/>
      <c r="R111" s="28"/>
      <c r="S111" s="37"/>
      <c r="T111" s="40"/>
      <c r="U111" s="20" t="s">
        <v>157</v>
      </c>
      <c r="V111" t="s">
        <v>156</v>
      </c>
      <c r="W111" s="98" t="s">
        <v>154</v>
      </c>
      <c r="X111" s="98" t="s">
        <v>153</v>
      </c>
      <c r="Y111" s="98" t="s">
        <v>132</v>
      </c>
      <c r="AA111" s="21" t="s">
        <v>129</v>
      </c>
      <c r="AB111" s="25" t="s">
        <v>127</v>
      </c>
      <c r="AC111"/>
    </row>
    <row r="112" spans="1:41" ht="14.5" thickBot="1">
      <c r="A112" s="495"/>
      <c r="B112" s="478" t="s">
        <v>70</v>
      </c>
      <c r="C112" s="478" t="s">
        <v>145</v>
      </c>
      <c r="D112" s="478" t="s">
        <v>151</v>
      </c>
      <c r="E112" s="478" t="s">
        <v>0</v>
      </c>
      <c r="F112" s="479" t="s">
        <v>9</v>
      </c>
      <c r="G112" s="119"/>
      <c r="H112" s="498" t="e">
        <f>(F111-D123/E122)</f>
        <v>#VALUE!</v>
      </c>
      <c r="I112" s="493"/>
      <c r="J112" s="119"/>
      <c r="K112" s="493"/>
      <c r="L112" s="119"/>
      <c r="M112" s="119"/>
      <c r="N112" s="481"/>
      <c r="O112" s="481"/>
      <c r="P112" s="103"/>
      <c r="Q112" s="21"/>
      <c r="R112" s="38"/>
      <c r="S112" s="20"/>
      <c r="T112" s="20"/>
      <c r="U112"/>
      <c r="V112" s="3"/>
      <c r="W112" s="98"/>
      <c r="X112" s="98"/>
      <c r="Z112" s="40"/>
      <c r="AA112" s="19" t="str">
        <f>CONCATENATE(F108," - ",AB112)</f>
        <v xml:space="preserve"> - Samarbejde</v>
      </c>
      <c r="AB112" t="str">
        <f>F109</f>
        <v>Samarbejde</v>
      </c>
      <c r="AC112"/>
    </row>
    <row r="113" spans="1:41">
      <c r="A113" s="404" t="s">
        <v>67</v>
      </c>
      <c r="B113" s="110">
        <f>IFERROR(IF(E113=0,0,Y113),0)</f>
        <v>0</v>
      </c>
      <c r="C113" s="110">
        <f t="shared" ref="C113:C119" si="10">IFERROR(E113-B113,0)</f>
        <v>0</v>
      </c>
      <c r="D113" s="110"/>
      <c r="E113" s="523"/>
      <c r="F113" s="501"/>
      <c r="G113" s="575" t="s">
        <v>192</v>
      </c>
      <c r="H113" s="576"/>
      <c r="I113" s="576"/>
      <c r="J113" s="576"/>
      <c r="K113" s="576"/>
      <c r="L113" s="576"/>
      <c r="M113" s="576"/>
      <c r="N113" s="576"/>
      <c r="O113" s="581"/>
      <c r="P113" s="104"/>
      <c r="Q113" s="24"/>
      <c r="R113" s="35"/>
      <c r="S113" s="20"/>
      <c r="T113" s="20"/>
      <c r="U113" s="20" t="e">
        <f>((F111-((E122*F111+C123)-E122)/E122))*E113</f>
        <v>#VALUE!</v>
      </c>
      <c r="V113" t="e">
        <f>H112*E113</f>
        <v>#VALUE!</v>
      </c>
      <c r="W113" s="3">
        <f>IFERROR(IF(E113=0,0,E113*H111),0)</f>
        <v>0</v>
      </c>
      <c r="X113" s="98">
        <f>IF(E113=0,0,E113*F110)</f>
        <v>0</v>
      </c>
      <c r="Y113" s="98">
        <f>IF(NOT(ISERROR(MATCH("Selvfinansieret",B109,0))),0,IF(OR(NOT(ISERROR(MATCH("Ej statsstøtte",B109,0))),NOT(ISERROR(MATCH(B109,AI119:AI121,0)))),E113,IF(AND(D123=0,C123=0),X113,IF(AND(D123&gt;0,C123=0),V113,IF(AND(D123&gt;0,C123&gt;0,V113=0),0,IF(AND(W113&lt;&gt;0,W113&lt;V113),W113,V113))))))</f>
        <v>0</v>
      </c>
      <c r="AA113" s="19"/>
      <c r="AB113" s="20"/>
      <c r="AC113"/>
      <c r="AE113" s="537" t="s">
        <v>128</v>
      </c>
      <c r="AF113" s="537"/>
      <c r="AG113" s="537"/>
    </row>
    <row r="114" spans="1:41">
      <c r="A114" s="404" t="s">
        <v>3</v>
      </c>
      <c r="B114" s="110">
        <f t="shared" ref="B114:B119" si="11">IFERROR(IF(E114=0,0,Y114),0)</f>
        <v>0</v>
      </c>
      <c r="C114" s="110">
        <f t="shared" si="10"/>
        <v>0</v>
      </c>
      <c r="D114" s="110"/>
      <c r="E114" s="523"/>
      <c r="F114" s="46"/>
      <c r="G114" s="577"/>
      <c r="H114" s="578"/>
      <c r="I114" s="578"/>
      <c r="J114" s="578"/>
      <c r="K114" s="578"/>
      <c r="L114" s="578"/>
      <c r="M114" s="578"/>
      <c r="N114" s="578"/>
      <c r="O114" s="582"/>
      <c r="P114" s="104"/>
      <c r="Q114" s="35"/>
      <c r="R114" s="39"/>
      <c r="S114" s="22"/>
      <c r="T114" s="20"/>
      <c r="U114" s="20" t="e">
        <f>((F111-((E122*F111+C123+D123)-E122)/E122))*E114</f>
        <v>#VALUE!</v>
      </c>
      <c r="V114" t="e">
        <f>H112*E114</f>
        <v>#VALUE!</v>
      </c>
      <c r="W114" s="3">
        <f>IFERROR(IF(E114=0,0,E114*H111),0)</f>
        <v>0</v>
      </c>
      <c r="X114" s="98">
        <f>IF(E114=0,0,E114*F110)</f>
        <v>0</v>
      </c>
      <c r="Y114" s="98">
        <f>IF(NOT(ISERROR(MATCH("Selvfinansieret",B110,0))),0,IF(OR(NOT(ISERROR(MATCH("Ej statsstøtte",B110,0))),NOT(ISERROR(MATCH(B110,AI120:AI122,0)))),E114,IF(AND(D123=0,C123=0),X114,IF(AND(D123&gt;0,C123=0),V114,IF(AND(D123&gt;0,C123&gt;0,V114=0),0,IF(AND(W114&lt;&gt;0,W114&lt;V114),W114,V114))))))</f>
        <v>0</v>
      </c>
      <c r="AA114" s="19"/>
      <c r="AB114" s="20"/>
      <c r="AC114"/>
    </row>
    <row r="115" spans="1:41">
      <c r="A115" s="404" t="s">
        <v>69</v>
      </c>
      <c r="B115" s="110">
        <f t="shared" si="11"/>
        <v>0</v>
      </c>
      <c r="C115" s="110">
        <f t="shared" si="10"/>
        <v>0</v>
      </c>
      <c r="D115" s="110"/>
      <c r="E115" s="523"/>
      <c r="F115" s="46"/>
      <c r="G115" s="577"/>
      <c r="H115" s="578"/>
      <c r="I115" s="578"/>
      <c r="J115" s="578"/>
      <c r="K115" s="578"/>
      <c r="L115" s="578"/>
      <c r="M115" s="578"/>
      <c r="N115" s="578"/>
      <c r="O115" s="582"/>
      <c r="P115" s="104"/>
      <c r="Q115" s="35"/>
      <c r="R115" s="39"/>
      <c r="S115" s="22"/>
      <c r="T115" s="20"/>
      <c r="U115" s="20" t="e">
        <f>((F111-((E122*F111+C123+D123)-E122)/E122))*E115</f>
        <v>#VALUE!</v>
      </c>
      <c r="V115" t="e">
        <f>H112*E115</f>
        <v>#VALUE!</v>
      </c>
      <c r="W115" s="3">
        <f>IFERROR(IF(E115=0,0,E115*H111),0)</f>
        <v>0</v>
      </c>
      <c r="X115" s="98">
        <f>IF(E115=0,0,E115*F110)</f>
        <v>0</v>
      </c>
      <c r="Y115" s="98">
        <f>IF(NOT(ISERROR(MATCH("Selvfinansieret",B111,0))),0,IF(OR(NOT(ISERROR(MATCH("Ej statsstøtte",B111,0))),NOT(ISERROR(MATCH(B111,AI121:AI123,0)))),E115,IF(AND(D123=0,C123=0),X115,IF(AND(D123&gt;0,C123=0),V115,IF(AND(D123&gt;0,C123&gt;0,V115=0),0,IF(AND(W115&lt;&gt;0,W115&lt;V115),W115,V115))))))</f>
        <v>0</v>
      </c>
      <c r="AA115" s="19"/>
      <c r="AB115" s="20"/>
      <c r="AC115"/>
      <c r="AD115" s="29" t="s">
        <v>147</v>
      </c>
      <c r="AE115" s="29" t="s">
        <v>115</v>
      </c>
      <c r="AF115" s="29" t="s">
        <v>136</v>
      </c>
      <c r="AG115" s="29" t="s">
        <v>116</v>
      </c>
      <c r="AH115" s="29" t="s">
        <v>134</v>
      </c>
      <c r="AI115" s="29" t="s">
        <v>138</v>
      </c>
      <c r="AJ115" s="29" t="s">
        <v>148</v>
      </c>
    </row>
    <row r="116" spans="1:41">
      <c r="A116" s="404" t="s">
        <v>34</v>
      </c>
      <c r="B116" s="110">
        <f t="shared" si="11"/>
        <v>0</v>
      </c>
      <c r="C116" s="110">
        <f t="shared" si="10"/>
        <v>0</v>
      </c>
      <c r="D116" s="110"/>
      <c r="E116" s="523"/>
      <c r="F116" s="46"/>
      <c r="G116" s="577"/>
      <c r="H116" s="578"/>
      <c r="I116" s="578"/>
      <c r="J116" s="578"/>
      <c r="K116" s="578"/>
      <c r="L116" s="578"/>
      <c r="M116" s="578"/>
      <c r="N116" s="578"/>
      <c r="O116" s="582"/>
      <c r="P116" s="105"/>
      <c r="Q116" s="35"/>
      <c r="R116" s="39"/>
      <c r="S116" s="22"/>
      <c r="T116" s="20"/>
      <c r="U116" s="20" t="e">
        <f>((F111-((E122*F111+C123+D123)-E122)/E122))*E116</f>
        <v>#VALUE!</v>
      </c>
      <c r="V116" t="e">
        <f>H112*E116</f>
        <v>#VALUE!</v>
      </c>
      <c r="W116" s="3">
        <f>IFERROR(IF(E116=0,0,E116*H111),0)</f>
        <v>0</v>
      </c>
      <c r="X116" s="98">
        <f>IF(E116=0,0,E116*F110)</f>
        <v>0</v>
      </c>
      <c r="Y116" s="98">
        <f>IF(NOT(ISERROR(MATCH("Selvfinansieret",B112,0))),0,IF(OR(NOT(ISERROR(MATCH("Ej statsstøtte",B112,0))),NOT(ISERROR(MATCH(B112,AI122:AI124,0)))),E116,IF(AND(D123=0,C123=0),X116,IF(AND(D123&gt;0,C123=0),V116,IF(AND(D123&gt;0,C123&gt;0,V116=0),0,IF(AND(W116&lt;&gt;0,W116&lt;V116),W116,V116))))))</f>
        <v>0</v>
      </c>
      <c r="AA116" t="s">
        <v>130</v>
      </c>
      <c r="AB116" t="s">
        <v>125</v>
      </c>
      <c r="AC116"/>
      <c r="AD116" t="s">
        <v>109</v>
      </c>
      <c r="AE116" t="s">
        <v>109</v>
      </c>
      <c r="AF116" t="s">
        <v>117</v>
      </c>
      <c r="AG116" s="95" t="s">
        <v>124</v>
      </c>
      <c r="AH116" s="98" t="str">
        <f>IF(NOT(ISERROR(MATCH("Selvfinansieret",B109,0))),"",IF(NOT(ISERROR(MATCH(B109,{"ABER"},0))),AE116,IF(NOT(ISERROR(MATCH(B109,{"GBER"},0))),AF116,IF(NOT(ISERROR(MATCH(B109,{"FIBER"},0))),AG116,IF(NOT(ISERROR(MATCH(B109,{"Ej statsstøtte"},0))),AD116,"")))))</f>
        <v/>
      </c>
      <c r="AI116" s="96" t="s">
        <v>115</v>
      </c>
    </row>
    <row r="117" spans="1:41">
      <c r="A117" s="404" t="s">
        <v>2</v>
      </c>
      <c r="B117" s="110">
        <f t="shared" si="11"/>
        <v>0</v>
      </c>
      <c r="C117" s="110">
        <f t="shared" si="10"/>
        <v>0</v>
      </c>
      <c r="D117" s="110"/>
      <c r="E117" s="523"/>
      <c r="F117" s="46"/>
      <c r="G117" s="577"/>
      <c r="H117" s="578"/>
      <c r="I117" s="578"/>
      <c r="J117" s="578"/>
      <c r="K117" s="578"/>
      <c r="L117" s="578"/>
      <c r="M117" s="578"/>
      <c r="N117" s="578"/>
      <c r="O117" s="582"/>
      <c r="P117" s="105"/>
      <c r="Q117" s="35"/>
      <c r="R117" s="39"/>
      <c r="S117" s="22"/>
      <c r="T117" s="20"/>
      <c r="U117" s="20" t="e">
        <f>((F111-((E122*F111+C123+D123)-E122)/E122))*E117</f>
        <v>#VALUE!</v>
      </c>
      <c r="V117" t="e">
        <f>H112*E117</f>
        <v>#VALUE!</v>
      </c>
      <c r="W117" s="3">
        <f>IFERROR(IF(E117=0,0,E117*H111),0)</f>
        <v>0</v>
      </c>
      <c r="X117" s="98">
        <f>IF(E117=0,0,E117*F110)</f>
        <v>0</v>
      </c>
      <c r="Y117" s="98">
        <f>IF(NOT(ISERROR(MATCH("Selvfinansieret",B113,0))),0,IF(OR(NOT(ISERROR(MATCH("Ej statsstøtte",B113,0))),NOT(ISERROR(MATCH(B113,AI123:AI125,0)))),E117,IF(AND(D123=0,C123=0),X117,IF(AND(D123&gt;0,C123=0),V117,IF(AND(D123&gt;0,C123&gt;0,V117=0),0,IF(AND(W117&lt;&gt;0,W117&lt;V117),W117,V117))))))</f>
        <v>0</v>
      </c>
      <c r="AA117" t="s">
        <v>56</v>
      </c>
      <c r="AB117" t="s">
        <v>126</v>
      </c>
      <c r="AC117"/>
      <c r="AD117" t="s">
        <v>110</v>
      </c>
      <c r="AE117" t="s">
        <v>110</v>
      </c>
      <c r="AF117" t="s">
        <v>118</v>
      </c>
      <c r="AG117" s="95" t="s">
        <v>111</v>
      </c>
      <c r="AH117" s="98" t="str">
        <f>IF(NOT(ISERROR(MATCH("Selvfinansieret",B109,0))),"",IF(NOT(ISERROR(MATCH(B109,{"ABER"},0))),AE117,IF(NOT(ISERROR(MATCH(B109,{"GBER"},0))),AF117,IF(NOT(ISERROR(MATCH(B109,{"FIBER"},0))),AG117,IF(NOT(ISERROR(MATCH(B109,{"Ej statsstøtte"},0))),AD117,"")))))</f>
        <v/>
      </c>
      <c r="AI117" s="97" t="s">
        <v>136</v>
      </c>
    </row>
    <row r="118" spans="1:41" ht="17.25" customHeight="1">
      <c r="A118" s="404" t="s">
        <v>10</v>
      </c>
      <c r="B118" s="110">
        <f t="shared" si="11"/>
        <v>0</v>
      </c>
      <c r="C118" s="110">
        <f t="shared" si="10"/>
        <v>0</v>
      </c>
      <c r="D118" s="110"/>
      <c r="E118" s="523"/>
      <c r="F118" s="46"/>
      <c r="G118" s="577"/>
      <c r="H118" s="578"/>
      <c r="I118" s="578"/>
      <c r="J118" s="578"/>
      <c r="K118" s="578"/>
      <c r="L118" s="578"/>
      <c r="M118" s="578"/>
      <c r="N118" s="578"/>
      <c r="O118" s="582"/>
      <c r="P118" s="104"/>
      <c r="Q118" s="35"/>
      <c r="R118" s="39"/>
      <c r="S118" s="22"/>
      <c r="T118" s="20"/>
      <c r="U118" s="20" t="e">
        <f>((F111-((E122*F111+C123+D123)-E122)/E122))*E118</f>
        <v>#VALUE!</v>
      </c>
      <c r="V118" t="e">
        <f>H112*E118</f>
        <v>#VALUE!</v>
      </c>
      <c r="W118" s="3">
        <f>IFERROR(IF(E118=0,0,E118*H111),0)</f>
        <v>0</v>
      </c>
      <c r="X118" s="98">
        <f>IF(E118=0,0,E118*F110)</f>
        <v>0</v>
      </c>
      <c r="Y118" s="98">
        <f>IF(NOT(ISERROR(MATCH("Selvfinansieret",B114,0))),0,IF(OR(NOT(ISERROR(MATCH("Ej statsstøtte",B114,0))),NOT(ISERROR(MATCH(B114,AI124:AI126,0)))),E118,IF(AND(D123=0,C123=0),X118,IF(AND(D123&gt;0,C123=0),V118,IF(AND(D123&gt;0,C123&gt;0,V118=0),0,IF(AND(W118&lt;&gt;0,W118&lt;V118),W118,V118))))))</f>
        <v>0</v>
      </c>
      <c r="Z118" s="98"/>
      <c r="AA118" t="s">
        <v>131</v>
      </c>
      <c r="AB118"/>
      <c r="AC118"/>
      <c r="AD118" t="s">
        <v>111</v>
      </c>
      <c r="AE118" t="s">
        <v>111</v>
      </c>
      <c r="AF118" t="s">
        <v>119</v>
      </c>
      <c r="AG118" s="137" t="s">
        <v>137</v>
      </c>
      <c r="AH118" s="98" t="str">
        <f>IF(NOT(ISERROR(MATCH("Selvfinansieret",B109,0))),"",IF(NOT(ISERROR(MATCH(B109,{"ABER"},0))),AE118,IF(NOT(ISERROR(MATCH(B109,{"GBER"},0))),AF118,IF(NOT(ISERROR(MATCH(B109,{"FIBER"},0))),AG118,IF(NOT(ISERROR(MATCH(B109,{"Ej statsstøtte"},0))),AD118,"")))))</f>
        <v/>
      </c>
      <c r="AI118" s="97" t="s">
        <v>116</v>
      </c>
    </row>
    <row r="119" spans="1:41" ht="14.5" thickBot="1">
      <c r="A119" s="476" t="s">
        <v>68</v>
      </c>
      <c r="B119" s="110">
        <f t="shared" si="11"/>
        <v>0</v>
      </c>
      <c r="C119" s="110">
        <f t="shared" si="10"/>
        <v>0</v>
      </c>
      <c r="D119" s="110"/>
      <c r="E119" s="524"/>
      <c r="F119" s="221"/>
      <c r="G119" s="578"/>
      <c r="H119" s="578"/>
      <c r="I119" s="578"/>
      <c r="J119" s="578"/>
      <c r="K119" s="578"/>
      <c r="L119" s="578"/>
      <c r="M119" s="578"/>
      <c r="N119" s="578"/>
      <c r="O119" s="582"/>
      <c r="P119" s="104"/>
      <c r="Q119" s="35"/>
      <c r="R119" s="39"/>
      <c r="S119" s="22"/>
      <c r="T119" s="20"/>
      <c r="U119" s="20" t="e">
        <f>((F111-((E122*F111+C123+D123)-E122)/E122))*E119</f>
        <v>#VALUE!</v>
      </c>
      <c r="V119" t="e">
        <f>H112*E119</f>
        <v>#VALUE!</v>
      </c>
      <c r="W119" s="3">
        <f>IFERROR(IF(E119=0,0,E119*H111),0)</f>
        <v>0</v>
      </c>
      <c r="X119" s="98">
        <f>IF(E119=0,0,E119*F110)</f>
        <v>0</v>
      </c>
      <c r="Y119" s="98">
        <f>IF(NOT(ISERROR(MATCH("Selvfinansieret",B115,0))),0,IF(OR(NOT(ISERROR(MATCH("Ej statsstøtte",B115,0))),NOT(ISERROR(MATCH(B115,AI125:AI127,0)))),E119,IF(AND(D123=0,C123=0),X119,IF(AND(D123&gt;0,C123=0),V119,IF(AND(D123&gt;0,C123&gt;0,V119=0),0,IF(AND(W119&lt;&gt;0,W119&lt;V119),W119,V119))))))</f>
        <v>0</v>
      </c>
      <c r="Z119" s="98"/>
      <c r="AA119" t="s">
        <v>72</v>
      </c>
      <c r="AB119"/>
      <c r="AC119"/>
      <c r="AD119" t="s">
        <v>112</v>
      </c>
      <c r="AE119" t="s">
        <v>112</v>
      </c>
      <c r="AF119" t="s">
        <v>120</v>
      </c>
      <c r="AG119" s="41" t="str">
        <f>""</f>
        <v/>
      </c>
      <c r="AH119" s="98" t="str">
        <f>IF(NOT(ISERROR(MATCH("Selvfinansieret",B109,0))),"",IF(NOT(ISERROR(MATCH(B109,{"ABER"},0))),AE119,IF(NOT(ISERROR(MATCH(B109,{"GBER"},0))),AF119,IF(NOT(ISERROR(MATCH(B109,{"FIBER"},0))),AG119,IF(NOT(ISERROR(MATCH(B109,{"Ej statsstøtte"},0))),AD119,"")))))</f>
        <v/>
      </c>
      <c r="AI119" s="40" t="s">
        <v>85</v>
      </c>
    </row>
    <row r="120" spans="1:41">
      <c r="A120" s="503" t="s">
        <v>21</v>
      </c>
      <c r="B120" s="111">
        <f>SUM(B113+B114+B115+B116-B117-B118+B119)</f>
        <v>0</v>
      </c>
      <c r="C120" s="111">
        <f>SUM(C113+C114+C115+C116-C117-C118+C119)</f>
        <v>0</v>
      </c>
      <c r="D120" s="111"/>
      <c r="E120" s="111">
        <f>SUM(B120:C120)</f>
        <v>0</v>
      </c>
      <c r="F120" s="48"/>
      <c r="G120" s="577"/>
      <c r="H120" s="578"/>
      <c r="I120" s="578"/>
      <c r="J120" s="578"/>
      <c r="K120" s="578"/>
      <c r="L120" s="578"/>
      <c r="M120" s="578"/>
      <c r="N120" s="578"/>
      <c r="O120" s="582"/>
      <c r="P120" s="23"/>
      <c r="R120"/>
      <c r="S120"/>
      <c r="T120"/>
      <c r="U120" s="20" t="e">
        <f>((F111-((E122*F111+C123+D123)-E122)/E122))*E120</f>
        <v>#VALUE!</v>
      </c>
      <c r="V120" t="e">
        <f>H112*E120</f>
        <v>#VALUE!</v>
      </c>
      <c r="W120" s="3">
        <f>IFERROR(IF(E120=0,0,E120*H111),0)</f>
        <v>0</v>
      </c>
      <c r="X120" s="98">
        <f>IF(E120=0,0,E120*F110)</f>
        <v>0</v>
      </c>
      <c r="Y120" s="98">
        <f>IF(NOT(ISERROR(MATCH("Selvfinansieret",B116,0))),0,IF(OR(NOT(ISERROR(MATCH("Ej statsstøtte",B116,0))),NOT(ISERROR(MATCH(B116,AI126:AI128,0)))),E120,IF(AND(D123=0,C123=0),X120,IF(AND(D123&gt;0,C123=0),V120,IF(AND(D123&gt;0,C123&gt;0,V120=0),0,IF(AND(W120&lt;&gt;0,W120&lt;V120),W120,V120))))))</f>
        <v>0</v>
      </c>
      <c r="Z120" s="98"/>
      <c r="AA120" t="s">
        <v>146</v>
      </c>
      <c r="AB120"/>
      <c r="AC120"/>
      <c r="AD120" t="s">
        <v>122</v>
      </c>
      <c r="AE120" t="s">
        <v>113</v>
      </c>
      <c r="AF120" t="s">
        <v>121</v>
      </c>
      <c r="AG120" s="41" t="str">
        <f>""</f>
        <v/>
      </c>
      <c r="AH120" s="98" t="str">
        <f>IF(NOT(ISERROR(MATCH("Selvfinansieret",B109,0))),"",IF(NOT(ISERROR(MATCH(B109,{"ABER"},0))),AE120,IF(NOT(ISERROR(MATCH(B109,{"GBER"},0))),AF120,IF(NOT(ISERROR(MATCH(B109,{"FIBER"},0))),AG120,IF(NOT(ISERROR(MATCH(B109,{"Ej statsstøtte"},0))),AD120,"")))))</f>
        <v/>
      </c>
      <c r="AI120" s="40" t="s">
        <v>86</v>
      </c>
    </row>
    <row r="121" spans="1:41" ht="14.5" thickBot="1">
      <c r="A121" s="504" t="s">
        <v>1</v>
      </c>
      <c r="B121" s="112">
        <f>IFERROR(IF(E121=0,0,Y121),0)</f>
        <v>0</v>
      </c>
      <c r="C121" s="110">
        <f>IFERROR(E121-B121,0)</f>
        <v>0</v>
      </c>
      <c r="D121" s="110"/>
      <c r="E121" s="524"/>
      <c r="F121" s="47"/>
      <c r="G121" s="577"/>
      <c r="H121" s="578"/>
      <c r="I121" s="578"/>
      <c r="J121" s="578"/>
      <c r="K121" s="578"/>
      <c r="L121" s="578"/>
      <c r="M121" s="578"/>
      <c r="N121" s="578"/>
      <c r="O121" s="582"/>
      <c r="P121" s="104"/>
      <c r="R121"/>
      <c r="S121"/>
      <c r="T121"/>
      <c r="U121" s="20" t="e">
        <f>((F111-((E122*F111+C123+D123)-E122)/E122))*E121</f>
        <v>#VALUE!</v>
      </c>
      <c r="V121" t="e">
        <f>H112*E121</f>
        <v>#VALUE!</v>
      </c>
      <c r="W121" s="3">
        <f>IFERROR(IF(E121=0,0,E121*H111),0)</f>
        <v>0</v>
      </c>
      <c r="X121" s="98">
        <f>IF(E121=0,0,E121*F110)</f>
        <v>0</v>
      </c>
      <c r="Y121" s="98">
        <f>IF(NOT(ISERROR(MATCH("Selvfinansieret",B117,0))),0,IF(OR(NOT(ISERROR(MATCH("Ej statsstøtte",B117,0))),NOT(ISERROR(MATCH(B117,AI127:AI129,0)))),E121,IF(AND(D123=0,C123=0),X121,IF(AND(D123&gt;0,C123=0),V121,IF(AND(D123&gt;0,C123&gt;0,V121=0),0,IF(AND(W121&lt;&gt;0,W121&lt;V121),W121,V121))))))</f>
        <v>0</v>
      </c>
      <c r="Z121" s="98"/>
      <c r="AA121" s="19"/>
      <c r="AB121" s="20"/>
      <c r="AC121"/>
      <c r="AD121" t="s">
        <v>113</v>
      </c>
      <c r="AE121" t="s">
        <v>114</v>
      </c>
      <c r="AF121" t="s">
        <v>122</v>
      </c>
      <c r="AG121" s="41" t="str">
        <f>""</f>
        <v/>
      </c>
      <c r="AH121" s="98" t="str">
        <f>IF(NOT(ISERROR(MATCH("Selvfinansieret",B109,0))),"",IF(NOT(ISERROR(MATCH(B109,{"ABER"},0))),AE121,IF(NOT(ISERROR(MATCH(B109,{"GBER"},0))),AF121,IF(NOT(ISERROR(MATCH(B109,{"FIBER"},0))),AG121,IF(NOT(ISERROR(MATCH(B109,{"Ej statsstøtte"},0))),AD121,"")))))</f>
        <v/>
      </c>
      <c r="AI121" s="40" t="s">
        <v>87</v>
      </c>
    </row>
    <row r="122" spans="1:41" ht="14.5" thickBot="1">
      <c r="A122" s="505" t="s">
        <v>0</v>
      </c>
      <c r="B122" s="143">
        <f>IF(B120+B121&lt;=0,0,B120+B121)</f>
        <v>0</v>
      </c>
      <c r="C122" s="143">
        <f>IF(C120+C121-C123&lt;=0,0,C120+C121-C123)</f>
        <v>0</v>
      </c>
      <c r="D122" s="113"/>
      <c r="E122" s="506">
        <f>SUM(E113+E114+E115+E116-E117-E118+E119)+E121</f>
        <v>0</v>
      </c>
      <c r="F122" s="82"/>
      <c r="G122" s="579"/>
      <c r="H122" s="580"/>
      <c r="I122" s="580"/>
      <c r="J122" s="580"/>
      <c r="K122" s="580"/>
      <c r="L122" s="580"/>
      <c r="M122" s="580"/>
      <c r="N122" s="580"/>
      <c r="O122" s="583"/>
      <c r="P122" s="23"/>
      <c r="R122"/>
      <c r="S122"/>
      <c r="T122"/>
      <c r="U122" s="20" t="e">
        <f>((F111-((E122*F111+C123+D123)-E122)/E122))*E122</f>
        <v>#VALUE!</v>
      </c>
      <c r="V122" t="e">
        <f>H112*E122</f>
        <v>#VALUE!</v>
      </c>
      <c r="W122" s="3">
        <f>IFERROR(IF(E122=0,0,E122*H111),0)</f>
        <v>0</v>
      </c>
      <c r="Y122" s="98">
        <f>IF(NOT(ISERROR(MATCH("Selvfinansieret",B118,0))),0,IF(OR(NOT(ISERROR(MATCH("Ej statsstøtte",B118,0))),NOT(ISERROR(MATCH(B118,AI128:AI130,0)))),E122,IF(AND(D123=0,C123=0),X122,IF(AND(D123&gt;0,C123=0),V122,IF(AND(D123&gt;0,C123&gt;0,V122=0),0,IF(AND(W122&lt;&gt;0,W122&lt;V122),W122,V122))))))</f>
        <v>0</v>
      </c>
      <c r="Z122" s="98"/>
      <c r="AA122" s="96"/>
      <c r="AB122" s="96"/>
      <c r="AC122"/>
      <c r="AD122" t="s">
        <v>114</v>
      </c>
      <c r="AE122" s="41" t="str">
        <f>""</f>
        <v/>
      </c>
      <c r="AF122" t="s">
        <v>111</v>
      </c>
      <c r="AG122" s="41" t="str">
        <f>""</f>
        <v/>
      </c>
      <c r="AH122" s="98" t="str">
        <f>IF(NOT(ISERROR(MATCH("Selvfinansieret",B109,0))),"",IF(NOT(ISERROR(MATCH(B109,{"ABER"},0))),AE122,IF(NOT(ISERROR(MATCH(B109,{"GBER"},0))),AF122,IF(NOT(ISERROR(MATCH(B109,{"FIBER"},0))),AG122,IF(NOT(ISERROR(MATCH(B109,{"Ej statsstøtte"},0))),AD122,"")))))</f>
        <v/>
      </c>
      <c r="AI122" s="20" t="s">
        <v>135</v>
      </c>
    </row>
    <row r="123" spans="1:41">
      <c r="A123" s="507" t="s">
        <v>101</v>
      </c>
      <c r="B123" s="510">
        <f>B122</f>
        <v>0</v>
      </c>
      <c r="C123" s="509"/>
      <c r="D123" s="509"/>
      <c r="E123" s="510">
        <f>SUM(B113+B114+B115+B116-B117-B118+B119)</f>
        <v>0</v>
      </c>
      <c r="F123" s="101"/>
      <c r="G123" s="511"/>
      <c r="H123" s="511"/>
      <c r="I123" s="511"/>
      <c r="J123" s="511"/>
      <c r="K123" s="511"/>
      <c r="L123" s="511"/>
      <c r="M123" s="511"/>
      <c r="N123" s="511"/>
      <c r="O123" s="511"/>
      <c r="P123" s="23"/>
      <c r="R123"/>
      <c r="S123"/>
      <c r="T123"/>
      <c r="U123"/>
      <c r="W123"/>
      <c r="Y123" s="98"/>
      <c r="Z123" s="98"/>
      <c r="AA123" s="35"/>
      <c r="AB123" s="97"/>
      <c r="AC123" s="20"/>
      <c r="AD123" t="s">
        <v>124</v>
      </c>
      <c r="AE123" s="3" t="str">
        <f>""</f>
        <v/>
      </c>
      <c r="AF123" s="41" t="s">
        <v>123</v>
      </c>
      <c r="AG123" s="41" t="str">
        <f>""</f>
        <v/>
      </c>
      <c r="AH123" s="98" t="str">
        <f>IF(NOT(ISERROR(MATCH("Selvfinansieret",B109,0))),"",IF(NOT(ISERROR(MATCH(B109,{"ABER"},0))),AE123,IF(NOT(ISERROR(MATCH(B109,{"GBER"},0))),AF123,IF(NOT(ISERROR(MATCH(B109,{"FIBER"},0))),AG123,IF(NOT(ISERROR(MATCH(B109,{"Ej statsstøtte"},0))),AD123,"")))))</f>
        <v/>
      </c>
      <c r="AI123" t="s">
        <v>149</v>
      </c>
      <c r="AK123" s="4"/>
      <c r="AL123" s="4"/>
      <c r="AM123" s="4"/>
      <c r="AN123" s="4"/>
      <c r="AO123" s="4"/>
    </row>
    <row r="124" spans="1:41">
      <c r="A124" s="512"/>
      <c r="B124" s="513"/>
      <c r="C124" s="513"/>
      <c r="D124" s="513"/>
      <c r="E124" s="514"/>
      <c r="F124" s="79"/>
      <c r="G124" s="511"/>
      <c r="H124" s="511"/>
      <c r="I124" s="511"/>
      <c r="J124" s="511"/>
      <c r="K124" s="511"/>
      <c r="L124" s="511"/>
      <c r="M124" s="511"/>
      <c r="N124" s="511"/>
      <c r="O124" s="511"/>
      <c r="P124" s="23"/>
      <c r="R124"/>
      <c r="S124"/>
      <c r="T124"/>
      <c r="U124"/>
      <c r="W124"/>
      <c r="Y124" s="98"/>
      <c r="Z124" s="98"/>
      <c r="AA124" s="98"/>
      <c r="AB124" s="4"/>
      <c r="AC124" s="4"/>
      <c r="AD124" t="s">
        <v>137</v>
      </c>
      <c r="AE124" s="4" t="str">
        <f>""</f>
        <v/>
      </c>
      <c r="AF124" s="4" t="str">
        <f>""</f>
        <v/>
      </c>
      <c r="AG124" s="41" t="str">
        <f>""</f>
        <v/>
      </c>
      <c r="AH124" s="98" t="str">
        <f>IF(NOT(ISERROR(MATCH("Selvfinansieret",B109,0))),"",IF(NOT(ISERROR(MATCH(B109,{"ABER"},0))),AE124,IF(NOT(ISERROR(MATCH(B109,{"GBER"},0))),AF124,IF(NOT(ISERROR(MATCH(B109,{"FIBER"},0))),AG124,IF(NOT(ISERROR(MATCH(B109,{"Ej statsstøtte"},0))),AD124,"")))))</f>
        <v/>
      </c>
      <c r="AI124" s="4"/>
      <c r="AJ124" s="4"/>
      <c r="AK124" s="4"/>
      <c r="AL124" s="4"/>
      <c r="AM124" s="4"/>
      <c r="AN124" s="4"/>
      <c r="AO124" s="4"/>
    </row>
    <row r="125" spans="1:41">
      <c r="A125" s="515"/>
      <c r="B125" s="516"/>
      <c r="C125" s="516"/>
      <c r="D125" s="516"/>
      <c r="E125" s="517" t="s">
        <v>133</v>
      </c>
      <c r="F125" s="518" t="str">
        <f>F110</f>
        <v/>
      </c>
      <c r="G125" s="79"/>
      <c r="H125" s="511"/>
      <c r="I125" s="511"/>
      <c r="J125" s="511"/>
      <c r="K125" s="511"/>
      <c r="L125" s="511"/>
      <c r="M125" s="511"/>
      <c r="N125" s="511"/>
      <c r="O125" s="511"/>
      <c r="P125" s="80"/>
      <c r="Q125" s="23"/>
      <c r="R125"/>
      <c r="S125"/>
      <c r="T125"/>
      <c r="U125"/>
      <c r="W125"/>
      <c r="Y125"/>
      <c r="Z125" s="98"/>
      <c r="AD125" s="4"/>
      <c r="AE125" s="4"/>
      <c r="AF125" s="4"/>
      <c r="AG125" s="4"/>
      <c r="AH125" s="4"/>
      <c r="AI125" s="4"/>
      <c r="AJ125" s="4"/>
      <c r="AK125" s="4"/>
      <c r="AL125" s="4"/>
      <c r="AM125" s="4"/>
      <c r="AN125" s="4"/>
      <c r="AO125" s="4"/>
    </row>
    <row r="126" spans="1:41" ht="28">
      <c r="A126" s="515"/>
      <c r="B126" s="516"/>
      <c r="C126" s="516"/>
      <c r="D126" s="516"/>
      <c r="E126" s="519" t="s">
        <v>152</v>
      </c>
      <c r="F126" s="518" t="str">
        <f>IFERROR(B122/E122,"")</f>
        <v/>
      </c>
      <c r="G126" s="79"/>
      <c r="H126" s="511"/>
      <c r="I126" s="511"/>
      <c r="J126" s="511"/>
      <c r="K126" s="511"/>
      <c r="L126" s="511"/>
      <c r="M126" s="511"/>
      <c r="N126" s="511"/>
      <c r="O126" s="511"/>
      <c r="P126" s="80"/>
      <c r="Q126" s="23"/>
      <c r="R126"/>
      <c r="S126"/>
      <c r="T126"/>
      <c r="U126"/>
      <c r="W126"/>
      <c r="Y126"/>
      <c r="Z126" s="98"/>
      <c r="AD126" s="4"/>
      <c r="AE126" s="4"/>
      <c r="AF126" s="4"/>
      <c r="AG126" s="4"/>
      <c r="AH126" s="4"/>
      <c r="AI126" s="4"/>
      <c r="AJ126" s="4"/>
      <c r="AK126" s="4"/>
      <c r="AL126" s="4"/>
      <c r="AM126" s="4"/>
      <c r="AN126" s="4"/>
      <c r="AO126" s="4"/>
    </row>
    <row r="127" spans="1:41">
      <c r="A127" s="14"/>
      <c r="B127" s="15"/>
      <c r="C127" s="15"/>
      <c r="D127" s="15"/>
      <c r="E127" s="16" t="s">
        <v>57</v>
      </c>
      <c r="F127" s="50">
        <f>IF(NOT(ISERROR(MATCH("Ej statsstøtte",B109,0))),0,IFERROR(E121/E120,0))</f>
        <v>0</v>
      </c>
      <c r="G127" s="520"/>
      <c r="H127" s="481"/>
      <c r="I127" s="481"/>
      <c r="J127" s="481"/>
      <c r="K127" s="481"/>
      <c r="L127" s="481"/>
      <c r="M127" s="481"/>
      <c r="N127" s="481"/>
      <c r="O127" s="481"/>
      <c r="P127" s="2"/>
      <c r="R127"/>
      <c r="S127"/>
      <c r="T127"/>
      <c r="U127"/>
      <c r="W127"/>
      <c r="Y127"/>
    </row>
    <row r="128" spans="1:41" ht="14.5">
      <c r="A128" s="31" t="s">
        <v>64</v>
      </c>
      <c r="B128" s="32">
        <f>IFERROR(E122/$E$15,0)</f>
        <v>0</v>
      </c>
      <c r="C128" s="15"/>
      <c r="D128" s="15"/>
      <c r="E128" s="174" t="s">
        <v>58</v>
      </c>
      <c r="F128" s="50">
        <f>IFERROR(E121/E113,0)</f>
        <v>0</v>
      </c>
      <c r="G128" s="404"/>
      <c r="H128" s="481"/>
      <c r="I128" s="481"/>
      <c r="J128" s="481"/>
      <c r="K128" s="481"/>
      <c r="L128" s="481"/>
      <c r="M128" s="481"/>
      <c r="N128" s="481"/>
      <c r="O128" s="481"/>
      <c r="P128" s="2"/>
      <c r="R128"/>
      <c r="S128"/>
      <c r="T128"/>
      <c r="U128"/>
      <c r="W128"/>
      <c r="Y128"/>
    </row>
    <row r="129" spans="1:36" ht="14.5">
      <c r="A129" s="521"/>
      <c r="B129" s="522"/>
      <c r="C129" s="404"/>
      <c r="D129" s="404"/>
      <c r="E129" s="174"/>
      <c r="F129" s="404"/>
      <c r="G129" s="404"/>
      <c r="H129" s="481"/>
      <c r="I129" s="481"/>
      <c r="J129" s="481"/>
      <c r="K129" s="481"/>
      <c r="L129" s="481"/>
      <c r="M129" s="481"/>
      <c r="N129" s="481"/>
      <c r="O129" s="481"/>
      <c r="P129" s="2"/>
      <c r="R129"/>
      <c r="S129"/>
      <c r="T129"/>
      <c r="U129"/>
      <c r="W129"/>
      <c r="Y129"/>
      <c r="AD129"/>
    </row>
    <row r="130" spans="1:36" ht="14.5">
      <c r="A130" s="9" t="s">
        <v>24</v>
      </c>
      <c r="B130" s="175"/>
      <c r="C130" s="119" t="s">
        <v>40</v>
      </c>
      <c r="D130" s="119"/>
      <c r="E130" s="10" t="s">
        <v>27</v>
      </c>
      <c r="F130" s="488"/>
      <c r="G130" s="489"/>
      <c r="H130" s="118"/>
      <c r="I130" s="120"/>
      <c r="J130" s="489"/>
      <c r="K130" s="489"/>
      <c r="L130" s="489"/>
      <c r="M130" s="489"/>
      <c r="N130" s="404"/>
      <c r="O130" s="404"/>
      <c r="R130" s="27"/>
      <c r="S130" s="36"/>
      <c r="T130" s="97"/>
      <c r="W130" s="3"/>
      <c r="X130" s="40"/>
      <c r="AA130" s="98" t="str">
        <f>IF(NOT(ISERROR(MATCH("Selvfinansieret",B131,0))),"",IF(NOT(ISERROR(MATCH(B131,{"ABER"},0))),IF(X130=0,"",X130),IF(NOT(ISERROR(MATCH(B131,{"GEBER"},0))),IF(AG145=0,"",AG145),IF(NOT(ISERROR(MATCH(B131,{"FIBER"},0))),IF(Z130=0,"",Z130),""))))</f>
        <v/>
      </c>
      <c r="AF130" s="98"/>
    </row>
    <row r="131" spans="1:36" ht="14.5">
      <c r="A131" s="9" t="s">
        <v>144</v>
      </c>
      <c r="B131" s="490"/>
      <c r="C131" s="119"/>
      <c r="D131" s="119"/>
      <c r="E131" s="10" t="s">
        <v>127</v>
      </c>
      <c r="F131" s="490" t="str">
        <f>IF(ISBLANK($F$19),"Projektform skal vælges ved hovedansøger",$F$19)</f>
        <v>Samarbejde</v>
      </c>
      <c r="G131" s="489"/>
      <c r="H131" s="118"/>
      <c r="I131" s="120"/>
      <c r="J131" s="489"/>
      <c r="K131" s="489"/>
      <c r="L131" s="489"/>
      <c r="M131" s="489"/>
      <c r="N131" s="404"/>
      <c r="O131" s="404"/>
      <c r="R131" s="27"/>
      <c r="S131" s="36"/>
      <c r="T131" s="40"/>
      <c r="W131" s="3"/>
      <c r="X131" s="40"/>
      <c r="Y131" s="41"/>
      <c r="AA131" s="98"/>
      <c r="AF131" s="98"/>
    </row>
    <row r="132" spans="1:36" ht="29">
      <c r="A132" s="10" t="s">
        <v>25</v>
      </c>
      <c r="B132" s="490"/>
      <c r="C132" s="10"/>
      <c r="D132" s="10"/>
      <c r="E132" s="128" t="s">
        <v>26</v>
      </c>
      <c r="F132" s="129" t="str">
        <f>IFERROR(IF(NOT(ISERROR(MATCH(B131,{"ABER"},0))),INDEX(ABER_Tilskudsprocent_liste[#All],MATCH(B132,ABER_Tilskudsprocent_liste[[#All],[Typer af projekter og aktiviteter/ virksomhedsstørrelse]],0),MATCH(AA134,ABER_Tilskudsprocent_liste[#Headers],0)),IF(NOT(ISERROR(MATCH(B131,{"GBER"},0))),INDEX(GEBER_Tilskudsprocent_liste[#All],MATCH(B132,GEBER_Tilskudsprocent_liste[[#All],[Typer af projekter og aktiviteter/ virksomhedsstørrelse]],0),MATCH(AA134,GEBER_Tilskudsprocent_liste[#Headers],0)),IF(NOT(ISERROR(MATCH(B131,{"FIBER"},0))),INDEX(FIBER_Tilskudsprocent_liste[#All],MATCH(B132,FIBER_Tilskudsprocent_liste[[#All],[Typer af projekter og aktiviteter/ virksomhedsstørrelse]],0),MATCH(AA134,FIBER_Tilskudsprocent_liste[#Headers],0)),""))),"")</f>
        <v/>
      </c>
      <c r="G132" s="128" t="s">
        <v>150</v>
      </c>
      <c r="H132" s="144" t="s">
        <v>155</v>
      </c>
      <c r="I132" s="145"/>
      <c r="J132" s="257" t="s">
        <v>158</v>
      </c>
      <c r="K132" s="257"/>
      <c r="L132" s="489"/>
      <c r="M132" s="489"/>
      <c r="N132" s="404"/>
      <c r="O132" s="404"/>
      <c r="R132" s="28"/>
      <c r="S132" s="37"/>
      <c r="T132" s="40"/>
      <c r="W132" s="3"/>
      <c r="X132" s="100"/>
      <c r="AB132" s="40"/>
      <c r="AF132" s="98"/>
    </row>
    <row r="133" spans="1:36" ht="14.5">
      <c r="A133" s="9"/>
      <c r="B133" s="10"/>
      <c r="C133" s="10"/>
      <c r="D133" s="10"/>
      <c r="E133" s="128"/>
      <c r="F133" s="150" t="str">
        <f>IFERROR(IF(NOT(ISERROR(MATCH(B131,{"ABER"},0))),INDEX(ABER_Tilskudsprocent_liste[#All],MATCH(B132,ABER_Tilskudsprocent_liste[[#All],[Typer af projekter og aktiviteter/ virksomhedsstørrelse]],0),MATCH(AA134,ABER_Tilskudsprocent_liste[#Headers],0)),IF(NOT(ISERROR(MATCH(B131,{"GBER"},0))),INDEX(GEBER_Tilskudsprocent_liste[#All],MATCH(B132,GEBER_Tilskudsprocent_liste[[#All],[Typer af projekter og aktiviteter/ virksomhedsstørrelse]],0),MATCH(AA134,GEBER_Tilskudsprocent_liste[#Headers],0)),IF(NOT(ISERROR(MATCH(B131,{"FIBER"},0))),INDEX(FIBER_Tilskudsprocent_liste[#All],MATCH(B132,FIBER_Tilskudsprocent_liste[[#All],[Typer af projekter og aktiviteter/ virksomhedsstørrelse]],0),MATCH(AA134,FIBER_Tilskudsprocent_liste[#Headers],0)),""))),"")</f>
        <v/>
      </c>
      <c r="G133" s="493"/>
      <c r="H133" s="257" t="str">
        <f>IFERROR(IF(E144*(1-F133)-C145&lt;0,F133-((E144*F133+C145)-E144)/E144,""),"")</f>
        <v/>
      </c>
      <c r="I133" s="257" t="str">
        <f>IFERROR(IF(D145&lt;&gt;0,IF(D145=E144,0,IF(C145&gt;0,(F133-D145/E144)-H133,"HA")),IF(E144*(1-F133)-C145&lt;0,((F133-((E144*F133+C145+D145)-E144)/E144)),"")),"")</f>
        <v/>
      </c>
      <c r="J133" s="494" t="e">
        <f>I133-H134</f>
        <v>#VALUE!</v>
      </c>
      <c r="K133" s="257"/>
      <c r="L133" s="489"/>
      <c r="M133" s="489"/>
      <c r="N133" s="404"/>
      <c r="O133" s="404"/>
      <c r="R133" s="28"/>
      <c r="S133" s="37"/>
      <c r="T133" s="40"/>
      <c r="U133" s="20" t="s">
        <v>157</v>
      </c>
      <c r="V133" t="s">
        <v>156</v>
      </c>
      <c r="W133" s="98" t="s">
        <v>154</v>
      </c>
      <c r="X133" s="98" t="s">
        <v>153</v>
      </c>
      <c r="Y133" s="98" t="s">
        <v>132</v>
      </c>
      <c r="AA133" s="21" t="s">
        <v>129</v>
      </c>
      <c r="AB133" s="25" t="s">
        <v>127</v>
      </c>
      <c r="AC133"/>
    </row>
    <row r="134" spans="1:36" ht="14.5" thickBot="1">
      <c r="A134" s="495"/>
      <c r="B134" s="478" t="s">
        <v>70</v>
      </c>
      <c r="C134" s="478" t="s">
        <v>145</v>
      </c>
      <c r="D134" s="478" t="s">
        <v>151</v>
      </c>
      <c r="E134" s="478" t="s">
        <v>0</v>
      </c>
      <c r="F134" s="479" t="s">
        <v>9</v>
      </c>
      <c r="G134" s="119"/>
      <c r="H134" s="498" t="e">
        <f>(F133-D145/E144)</f>
        <v>#VALUE!</v>
      </c>
      <c r="I134" s="493"/>
      <c r="J134" s="119"/>
      <c r="K134" s="493"/>
      <c r="L134" s="119"/>
      <c r="M134" s="119"/>
      <c r="N134" s="481"/>
      <c r="O134" s="481"/>
      <c r="P134" s="103"/>
      <c r="Q134" s="21"/>
      <c r="R134" s="38"/>
      <c r="S134" s="20"/>
      <c r="T134" s="20"/>
      <c r="U134"/>
      <c r="V134" s="3"/>
      <c r="W134" s="98"/>
      <c r="X134" s="98"/>
      <c r="Z134" s="40"/>
      <c r="AA134" s="19" t="str">
        <f>CONCATENATE(F130," - ",AB134)</f>
        <v xml:space="preserve"> - Samarbejde</v>
      </c>
      <c r="AB134" t="str">
        <f>F131</f>
        <v>Samarbejde</v>
      </c>
      <c r="AC134"/>
    </row>
    <row r="135" spans="1:36">
      <c r="A135" s="404" t="s">
        <v>67</v>
      </c>
      <c r="B135" s="110">
        <f>IFERROR(IF(E135=0,0,Y135),0)</f>
        <v>0</v>
      </c>
      <c r="C135" s="110">
        <f t="shared" ref="C135:C141" si="12">IFERROR(E135-B135,0)</f>
        <v>0</v>
      </c>
      <c r="D135" s="110"/>
      <c r="E135" s="523"/>
      <c r="F135" s="501"/>
      <c r="G135" s="575" t="s">
        <v>192</v>
      </c>
      <c r="H135" s="576"/>
      <c r="I135" s="576"/>
      <c r="J135" s="576"/>
      <c r="K135" s="576"/>
      <c r="L135" s="576"/>
      <c r="M135" s="576"/>
      <c r="N135" s="576"/>
      <c r="O135" s="581"/>
      <c r="P135" s="104"/>
      <c r="Q135" s="24"/>
      <c r="R135" s="35"/>
      <c r="S135" s="20"/>
      <c r="T135" s="20"/>
      <c r="U135" s="20" t="e">
        <f>((F133-((E144*F133+C145)-E144)/E144))*E135</f>
        <v>#VALUE!</v>
      </c>
      <c r="V135" t="e">
        <f>H134*E135</f>
        <v>#VALUE!</v>
      </c>
      <c r="W135" s="3">
        <f>IFERROR(IF(E135=0,0,E135*H133),0)</f>
        <v>0</v>
      </c>
      <c r="X135" s="98">
        <f>IF(E135=0,0,E135*F132)</f>
        <v>0</v>
      </c>
      <c r="Y135" s="98">
        <f>IF(NOT(ISERROR(MATCH("Selvfinansieret",B131,0))),0,IF(OR(NOT(ISERROR(MATCH("Ej statsstøtte",B131,0))),NOT(ISERROR(MATCH(B131,AI141:AI143,0)))),E135,IF(AND(D145=0,C145=0),X135,IF(AND(D145&gt;0,C145=0),V135,IF(AND(D145&gt;0,C145&gt;0,V135=0),0,IF(AND(W135&lt;&gt;0,W135&lt;V135),W135,V135))))))</f>
        <v>0</v>
      </c>
      <c r="AA135" s="19"/>
      <c r="AB135" s="20"/>
      <c r="AC135"/>
      <c r="AE135" s="537" t="s">
        <v>128</v>
      </c>
      <c r="AF135" s="537"/>
      <c r="AG135" s="537"/>
    </row>
    <row r="136" spans="1:36">
      <c r="A136" s="404" t="s">
        <v>3</v>
      </c>
      <c r="B136" s="110">
        <f t="shared" ref="B136:B141" si="13">IFERROR(IF(E136=0,0,Y136),0)</f>
        <v>0</v>
      </c>
      <c r="C136" s="110">
        <f t="shared" si="12"/>
        <v>0</v>
      </c>
      <c r="D136" s="110"/>
      <c r="E136" s="523"/>
      <c r="F136" s="46"/>
      <c r="G136" s="577"/>
      <c r="H136" s="578"/>
      <c r="I136" s="578"/>
      <c r="J136" s="578"/>
      <c r="K136" s="578"/>
      <c r="L136" s="578"/>
      <c r="M136" s="578"/>
      <c r="N136" s="578"/>
      <c r="O136" s="582"/>
      <c r="P136" s="104"/>
      <c r="Q136" s="35"/>
      <c r="R136" s="39"/>
      <c r="S136" s="22"/>
      <c r="T136" s="20"/>
      <c r="U136" s="20" t="e">
        <f>((F133-((E144*F133+C145+D145)-E144)/E144))*E136</f>
        <v>#VALUE!</v>
      </c>
      <c r="V136" t="e">
        <f>H134*E136</f>
        <v>#VALUE!</v>
      </c>
      <c r="W136" s="3">
        <f>IFERROR(IF(E136=0,0,E136*H133),0)</f>
        <v>0</v>
      </c>
      <c r="X136" s="98">
        <f>IF(E136=0,0,E136*F132)</f>
        <v>0</v>
      </c>
      <c r="Y136" s="98">
        <f>IF(NOT(ISERROR(MATCH("Selvfinansieret",B132,0))),0,IF(OR(NOT(ISERROR(MATCH("Ej statsstøtte",B132,0))),NOT(ISERROR(MATCH(B132,AI142:AI144,0)))),E136,IF(AND(D145=0,C145=0),X136,IF(AND(D145&gt;0,C145=0),V136,IF(AND(D145&gt;0,C145&gt;0,V136=0),0,IF(AND(W136&lt;&gt;0,W136&lt;V136),W136,V136))))))</f>
        <v>0</v>
      </c>
      <c r="AA136" s="19"/>
      <c r="AB136" s="20"/>
      <c r="AC136"/>
    </row>
    <row r="137" spans="1:36">
      <c r="A137" s="404" t="s">
        <v>69</v>
      </c>
      <c r="B137" s="110">
        <f t="shared" si="13"/>
        <v>0</v>
      </c>
      <c r="C137" s="110">
        <f t="shared" si="12"/>
        <v>0</v>
      </c>
      <c r="D137" s="110"/>
      <c r="E137" s="523"/>
      <c r="F137" s="46"/>
      <c r="G137" s="577"/>
      <c r="H137" s="578"/>
      <c r="I137" s="578"/>
      <c r="J137" s="578"/>
      <c r="K137" s="578"/>
      <c r="L137" s="578"/>
      <c r="M137" s="578"/>
      <c r="N137" s="578"/>
      <c r="O137" s="582"/>
      <c r="P137" s="104"/>
      <c r="Q137" s="35"/>
      <c r="R137" s="39"/>
      <c r="S137" s="22"/>
      <c r="T137" s="20"/>
      <c r="U137" s="20" t="e">
        <f>((F133-((E144*F133+C145+D145)-E144)/E144))*E137</f>
        <v>#VALUE!</v>
      </c>
      <c r="V137" t="e">
        <f>H134*E137</f>
        <v>#VALUE!</v>
      </c>
      <c r="W137" s="3">
        <f>IFERROR(IF(E137=0,0,E137*H133),0)</f>
        <v>0</v>
      </c>
      <c r="X137" s="98">
        <f>IF(E137=0,0,E137*F132)</f>
        <v>0</v>
      </c>
      <c r="Y137" s="98">
        <f>IF(NOT(ISERROR(MATCH("Selvfinansieret",B133,0))),0,IF(OR(NOT(ISERROR(MATCH("Ej statsstøtte",B133,0))),NOT(ISERROR(MATCH(B133,AI143:AI145,0)))),E137,IF(AND(D145=0,C145=0),X137,IF(AND(D145&gt;0,C145=0),V137,IF(AND(D145&gt;0,C145&gt;0,V137=0),0,IF(AND(W137&lt;&gt;0,W137&lt;V137),W137,V137))))))</f>
        <v>0</v>
      </c>
      <c r="AA137" s="19"/>
      <c r="AB137" s="20"/>
      <c r="AC137"/>
      <c r="AD137" s="29" t="s">
        <v>147</v>
      </c>
      <c r="AE137" s="29" t="s">
        <v>115</v>
      </c>
      <c r="AF137" s="29" t="s">
        <v>136</v>
      </c>
      <c r="AG137" s="29" t="s">
        <v>116</v>
      </c>
      <c r="AH137" s="29" t="s">
        <v>134</v>
      </c>
      <c r="AI137" s="29" t="s">
        <v>138</v>
      </c>
      <c r="AJ137" s="29" t="s">
        <v>148</v>
      </c>
    </row>
    <row r="138" spans="1:36">
      <c r="A138" s="404" t="s">
        <v>34</v>
      </c>
      <c r="B138" s="110">
        <f t="shared" si="13"/>
        <v>0</v>
      </c>
      <c r="C138" s="110">
        <f t="shared" si="12"/>
        <v>0</v>
      </c>
      <c r="D138" s="110"/>
      <c r="E138" s="523"/>
      <c r="F138" s="46"/>
      <c r="G138" s="577"/>
      <c r="H138" s="578"/>
      <c r="I138" s="578"/>
      <c r="J138" s="578"/>
      <c r="K138" s="578"/>
      <c r="L138" s="578"/>
      <c r="M138" s="578"/>
      <c r="N138" s="578"/>
      <c r="O138" s="582"/>
      <c r="P138" s="105"/>
      <c r="Q138" s="35"/>
      <c r="R138" s="39"/>
      <c r="S138" s="22"/>
      <c r="T138" s="20"/>
      <c r="U138" s="20" t="e">
        <f>((F133-((E144*F133+C145+D145)-E144)/E144))*E138</f>
        <v>#VALUE!</v>
      </c>
      <c r="V138" t="e">
        <f>H134*E138</f>
        <v>#VALUE!</v>
      </c>
      <c r="W138" s="3">
        <f>IFERROR(IF(E138=0,0,E138*H133),0)</f>
        <v>0</v>
      </c>
      <c r="X138" s="98">
        <f>IF(E138=0,0,E138*F132)</f>
        <v>0</v>
      </c>
      <c r="Y138" s="98">
        <f>IF(NOT(ISERROR(MATCH("Selvfinansieret",B134,0))),0,IF(OR(NOT(ISERROR(MATCH("Ej statsstøtte",B134,0))),NOT(ISERROR(MATCH(B134,AI144:AI146,0)))),E138,IF(AND(D145=0,C145=0),X138,IF(AND(D145&gt;0,C145=0),V138,IF(AND(D145&gt;0,C145&gt;0,V138=0),0,IF(AND(W138&lt;&gt;0,W138&lt;V138),W138,V138))))))</f>
        <v>0</v>
      </c>
      <c r="AA138" t="s">
        <v>130</v>
      </c>
      <c r="AB138" t="s">
        <v>125</v>
      </c>
      <c r="AC138"/>
      <c r="AD138" t="s">
        <v>109</v>
      </c>
      <c r="AE138" t="s">
        <v>109</v>
      </c>
      <c r="AF138" t="s">
        <v>117</v>
      </c>
      <c r="AG138" s="95" t="s">
        <v>124</v>
      </c>
      <c r="AH138" s="98" t="str">
        <f>IF(NOT(ISERROR(MATCH("Selvfinansieret",B131,0))),"",IF(NOT(ISERROR(MATCH(B131,{"ABER"},0))),AE138,IF(NOT(ISERROR(MATCH(B131,{"GBER"},0))),AF138,IF(NOT(ISERROR(MATCH(B131,{"FIBER"},0))),AG138,IF(NOT(ISERROR(MATCH(B131,{"Ej statsstøtte"},0))),AD138,"")))))</f>
        <v/>
      </c>
      <c r="AI138" s="96" t="s">
        <v>115</v>
      </c>
    </row>
    <row r="139" spans="1:36">
      <c r="A139" s="404" t="s">
        <v>2</v>
      </c>
      <c r="B139" s="110">
        <f t="shared" si="13"/>
        <v>0</v>
      </c>
      <c r="C139" s="110">
        <f t="shared" si="12"/>
        <v>0</v>
      </c>
      <c r="D139" s="110"/>
      <c r="E139" s="523"/>
      <c r="F139" s="46"/>
      <c r="G139" s="577"/>
      <c r="H139" s="578"/>
      <c r="I139" s="578"/>
      <c r="J139" s="578"/>
      <c r="K139" s="578"/>
      <c r="L139" s="578"/>
      <c r="M139" s="578"/>
      <c r="N139" s="578"/>
      <c r="O139" s="582"/>
      <c r="P139" s="105"/>
      <c r="Q139" s="35"/>
      <c r="R139" s="39"/>
      <c r="S139" s="22"/>
      <c r="T139" s="20"/>
      <c r="U139" s="20" t="e">
        <f>((F133-((E144*F133+C145+D145)-E144)/E144))*E139</f>
        <v>#VALUE!</v>
      </c>
      <c r="V139" t="e">
        <f>H134*E139</f>
        <v>#VALUE!</v>
      </c>
      <c r="W139" s="3">
        <f>IFERROR(IF(E139=0,0,E139*H133),0)</f>
        <v>0</v>
      </c>
      <c r="X139" s="98">
        <f>IF(E139=0,0,E139*F132)</f>
        <v>0</v>
      </c>
      <c r="Y139" s="98">
        <f>IF(NOT(ISERROR(MATCH("Selvfinansieret",B135,0))),0,IF(OR(NOT(ISERROR(MATCH("Ej statsstøtte",B135,0))),NOT(ISERROR(MATCH(B135,AI145:AI147,0)))),E139,IF(AND(D145=0,C145=0),X139,IF(AND(D145&gt;0,C145=0),V139,IF(AND(D145&gt;0,C145&gt;0,V139=0),0,IF(AND(W139&lt;&gt;0,W139&lt;V139),W139,V139))))))</f>
        <v>0</v>
      </c>
      <c r="AA139" t="s">
        <v>56</v>
      </c>
      <c r="AB139" t="s">
        <v>126</v>
      </c>
      <c r="AC139"/>
      <c r="AD139" t="s">
        <v>110</v>
      </c>
      <c r="AE139" t="s">
        <v>110</v>
      </c>
      <c r="AF139" t="s">
        <v>118</v>
      </c>
      <c r="AG139" s="95" t="s">
        <v>111</v>
      </c>
      <c r="AH139" s="98" t="str">
        <f>IF(NOT(ISERROR(MATCH("Selvfinansieret",B131,0))),"",IF(NOT(ISERROR(MATCH(B131,{"ABER"},0))),AE139,IF(NOT(ISERROR(MATCH(B131,{"GBER"},0))),AF139,IF(NOT(ISERROR(MATCH(B131,{"FIBER"},0))),AG139,IF(NOT(ISERROR(MATCH(B131,{"Ej statsstøtte"},0))),AD139,"")))))</f>
        <v/>
      </c>
      <c r="AI139" s="97" t="s">
        <v>136</v>
      </c>
    </row>
    <row r="140" spans="1:36" ht="17.25" customHeight="1">
      <c r="A140" s="404" t="s">
        <v>10</v>
      </c>
      <c r="B140" s="110">
        <f t="shared" si="13"/>
        <v>0</v>
      </c>
      <c r="C140" s="110">
        <f t="shared" si="12"/>
        <v>0</v>
      </c>
      <c r="D140" s="110"/>
      <c r="E140" s="523"/>
      <c r="F140" s="46"/>
      <c r="G140" s="577"/>
      <c r="H140" s="578"/>
      <c r="I140" s="578"/>
      <c r="J140" s="578"/>
      <c r="K140" s="578"/>
      <c r="L140" s="578"/>
      <c r="M140" s="578"/>
      <c r="N140" s="578"/>
      <c r="O140" s="582"/>
      <c r="P140" s="104"/>
      <c r="Q140" s="35"/>
      <c r="R140" s="39"/>
      <c r="S140" s="22"/>
      <c r="T140" s="20"/>
      <c r="U140" s="20" t="e">
        <f>((F133-((E144*F133+C145+D145)-E144)/E144))*E140</f>
        <v>#VALUE!</v>
      </c>
      <c r="V140" t="e">
        <f>H134*E140</f>
        <v>#VALUE!</v>
      </c>
      <c r="W140" s="3">
        <f>IFERROR(IF(E140=0,0,E140*H133),0)</f>
        <v>0</v>
      </c>
      <c r="X140" s="98">
        <f>IF(E140=0,0,E140*F132)</f>
        <v>0</v>
      </c>
      <c r="Y140" s="98">
        <f>IF(NOT(ISERROR(MATCH("Selvfinansieret",B136,0))),0,IF(OR(NOT(ISERROR(MATCH("Ej statsstøtte",B136,0))),NOT(ISERROR(MATCH(B136,AI146:AI148,0)))),E140,IF(AND(D145=0,C145=0),X140,IF(AND(D145&gt;0,C145=0),V140,IF(AND(D145&gt;0,C145&gt;0,V140=0),0,IF(AND(W140&lt;&gt;0,W140&lt;V140),W140,V140))))))</f>
        <v>0</v>
      </c>
      <c r="Z140" s="98"/>
      <c r="AA140" t="s">
        <v>131</v>
      </c>
      <c r="AB140"/>
      <c r="AC140"/>
      <c r="AD140" t="s">
        <v>111</v>
      </c>
      <c r="AE140" t="s">
        <v>111</v>
      </c>
      <c r="AF140" t="s">
        <v>119</v>
      </c>
      <c r="AG140" s="137" t="s">
        <v>137</v>
      </c>
      <c r="AH140" s="98" t="str">
        <f>IF(NOT(ISERROR(MATCH("Selvfinansieret",B131,0))),"",IF(NOT(ISERROR(MATCH(B131,{"ABER"},0))),AE140,IF(NOT(ISERROR(MATCH(B131,{"GBER"},0))),AF140,IF(NOT(ISERROR(MATCH(B131,{"FIBER"},0))),AG140,IF(NOT(ISERROR(MATCH(B131,{"Ej statsstøtte"},0))),AD140,"")))))</f>
        <v/>
      </c>
      <c r="AI140" s="97" t="s">
        <v>116</v>
      </c>
    </row>
    <row r="141" spans="1:36" ht="14.5" thickBot="1">
      <c r="A141" s="476" t="s">
        <v>68</v>
      </c>
      <c r="B141" s="110">
        <f t="shared" si="13"/>
        <v>0</v>
      </c>
      <c r="C141" s="110">
        <f t="shared" si="12"/>
        <v>0</v>
      </c>
      <c r="D141" s="110"/>
      <c r="E141" s="524"/>
      <c r="F141" s="46"/>
      <c r="G141" s="577"/>
      <c r="H141" s="578"/>
      <c r="I141" s="578"/>
      <c r="J141" s="578"/>
      <c r="K141" s="578"/>
      <c r="L141" s="578"/>
      <c r="M141" s="578"/>
      <c r="N141" s="578"/>
      <c r="O141" s="582"/>
      <c r="P141" s="104"/>
      <c r="Q141" s="35"/>
      <c r="R141" s="39"/>
      <c r="S141" s="22"/>
      <c r="T141" s="20"/>
      <c r="U141" s="20" t="e">
        <f>((F133-((E144*F133+C145+D145)-E144)/E144))*E141</f>
        <v>#VALUE!</v>
      </c>
      <c r="V141" t="e">
        <f>H134*E141</f>
        <v>#VALUE!</v>
      </c>
      <c r="W141" s="3">
        <f>IFERROR(IF(E141=0,0,E141*H133),0)</f>
        <v>0</v>
      </c>
      <c r="X141" s="98">
        <f>IF(E141=0,0,E141*F132)</f>
        <v>0</v>
      </c>
      <c r="Y141" s="98">
        <f>IF(NOT(ISERROR(MATCH("Selvfinansieret",B137,0))),0,IF(OR(NOT(ISERROR(MATCH("Ej statsstøtte",B137,0))),NOT(ISERROR(MATCH(B137,AI147:AI149,0)))),E141,IF(AND(D145=0,C145=0),X141,IF(AND(D145&gt;0,C145=0),V141,IF(AND(D145&gt;0,C145&gt;0,V141=0),0,IF(AND(W141&lt;&gt;0,W141&lt;V141),W141,V141))))))</f>
        <v>0</v>
      </c>
      <c r="Z141" s="98"/>
      <c r="AA141" t="s">
        <v>72</v>
      </c>
      <c r="AB141"/>
      <c r="AC141"/>
      <c r="AD141" t="s">
        <v>112</v>
      </c>
      <c r="AE141" t="s">
        <v>112</v>
      </c>
      <c r="AF141" t="s">
        <v>120</v>
      </c>
      <c r="AG141" s="41" t="str">
        <f>""</f>
        <v/>
      </c>
      <c r="AH141" s="98" t="str">
        <f>IF(NOT(ISERROR(MATCH("Selvfinansieret",B131,0))),"",IF(NOT(ISERROR(MATCH(B131,{"ABER"},0))),AE141,IF(NOT(ISERROR(MATCH(B131,{"GBER"},0))),AF141,IF(NOT(ISERROR(MATCH(B131,{"FIBER"},0))),AG141,IF(NOT(ISERROR(MATCH(B131,{"Ej statsstøtte"},0))),AD141,"")))))</f>
        <v/>
      </c>
      <c r="AI141" s="40" t="s">
        <v>85</v>
      </c>
    </row>
    <row r="142" spans="1:36">
      <c r="A142" s="503" t="s">
        <v>21</v>
      </c>
      <c r="B142" s="111">
        <f>SUM(B135+B136+B137+B138-B139-B140+B141)</f>
        <v>0</v>
      </c>
      <c r="C142" s="111">
        <f>SUM(C135+C136+C137+C138-C139-C140+C141)</f>
        <v>0</v>
      </c>
      <c r="D142" s="111"/>
      <c r="E142" s="111">
        <f>SUM(B142:C142)</f>
        <v>0</v>
      </c>
      <c r="F142" s="48"/>
      <c r="G142" s="577"/>
      <c r="H142" s="578"/>
      <c r="I142" s="578"/>
      <c r="J142" s="578"/>
      <c r="K142" s="578"/>
      <c r="L142" s="578"/>
      <c r="M142" s="578"/>
      <c r="N142" s="578"/>
      <c r="O142" s="582"/>
      <c r="P142" s="23"/>
      <c r="R142"/>
      <c r="S142"/>
      <c r="T142"/>
      <c r="U142" s="20" t="e">
        <f>((F133-((E144*F133+C145+D145)-E144)/E144))*E142</f>
        <v>#VALUE!</v>
      </c>
      <c r="V142" t="e">
        <f>H134*E142</f>
        <v>#VALUE!</v>
      </c>
      <c r="W142" s="3">
        <f>IFERROR(IF(E142=0,0,E142*H133),0)</f>
        <v>0</v>
      </c>
      <c r="X142" s="98">
        <f>IF(E142=0,0,E142*F132)</f>
        <v>0</v>
      </c>
      <c r="Y142" s="98">
        <f>IF(NOT(ISERROR(MATCH("Selvfinansieret",B138,0))),0,IF(OR(NOT(ISERROR(MATCH("Ej statsstøtte",B138,0))),NOT(ISERROR(MATCH(B138,AI148:AI150,0)))),E142,IF(AND(D145=0,C145=0),X142,IF(AND(D145&gt;0,C145=0),V142,IF(AND(D145&gt;0,C145&gt;0,V142=0),0,IF(AND(W142&lt;&gt;0,W142&lt;V142),W142,V142))))))</f>
        <v>0</v>
      </c>
      <c r="Z142" s="98"/>
      <c r="AA142" t="s">
        <v>146</v>
      </c>
      <c r="AB142"/>
      <c r="AC142"/>
      <c r="AD142" t="s">
        <v>122</v>
      </c>
      <c r="AE142" t="s">
        <v>113</v>
      </c>
      <c r="AF142" t="s">
        <v>121</v>
      </c>
      <c r="AG142" s="41" t="str">
        <f>""</f>
        <v/>
      </c>
      <c r="AH142" s="98" t="str">
        <f>IF(NOT(ISERROR(MATCH("Selvfinansieret",B131,0))),"",IF(NOT(ISERROR(MATCH(B131,{"ABER"},0))),AE142,IF(NOT(ISERROR(MATCH(B131,{"GBER"},0))),AF142,IF(NOT(ISERROR(MATCH(B131,{"FIBER"},0))),AG142,IF(NOT(ISERROR(MATCH(B131,{"Ej statsstøtte"},0))),AD142,"")))))</f>
        <v/>
      </c>
      <c r="AI142" s="40" t="s">
        <v>86</v>
      </c>
    </row>
    <row r="143" spans="1:36" ht="14.5" thickBot="1">
      <c r="A143" s="504" t="s">
        <v>1</v>
      </c>
      <c r="B143" s="112">
        <f>IFERROR(IF(E143=0,0,Y143),0)</f>
        <v>0</v>
      </c>
      <c r="C143" s="110">
        <f>IFERROR(E143-B143,0)</f>
        <v>0</v>
      </c>
      <c r="D143" s="110"/>
      <c r="E143" s="524"/>
      <c r="F143" s="47"/>
      <c r="G143" s="577"/>
      <c r="H143" s="578"/>
      <c r="I143" s="578"/>
      <c r="J143" s="578"/>
      <c r="K143" s="578"/>
      <c r="L143" s="578"/>
      <c r="M143" s="578"/>
      <c r="N143" s="578"/>
      <c r="O143" s="582"/>
      <c r="P143" s="104"/>
      <c r="R143"/>
      <c r="S143"/>
      <c r="T143"/>
      <c r="U143" s="20" t="e">
        <f>((F133-((E144*F133+C145+D145)-E144)/E144))*E143</f>
        <v>#VALUE!</v>
      </c>
      <c r="V143" t="e">
        <f>H134*E143</f>
        <v>#VALUE!</v>
      </c>
      <c r="W143" s="3">
        <f>IFERROR(IF(E143=0,0,E143*H133),0)</f>
        <v>0</v>
      </c>
      <c r="X143" s="98">
        <f>IF(E143=0,0,E143*F132)</f>
        <v>0</v>
      </c>
      <c r="Y143" s="98">
        <f>IF(NOT(ISERROR(MATCH("Selvfinansieret",B139,0))),0,IF(OR(NOT(ISERROR(MATCH("Ej statsstøtte",B139,0))),NOT(ISERROR(MATCH(B139,AI149:AI151,0)))),E143,IF(AND(D145=0,C145=0),X143,IF(AND(D145&gt;0,C145=0),V143,IF(AND(D145&gt;0,C145&gt;0,V143=0),0,IF(AND(W143&lt;&gt;0,W143&lt;V143),W143,V143))))))</f>
        <v>0</v>
      </c>
      <c r="Z143" s="98"/>
      <c r="AA143" s="19"/>
      <c r="AB143" s="20"/>
      <c r="AC143"/>
      <c r="AD143" t="s">
        <v>113</v>
      </c>
      <c r="AE143" t="s">
        <v>114</v>
      </c>
      <c r="AF143" t="s">
        <v>122</v>
      </c>
      <c r="AG143" s="41" t="str">
        <f>""</f>
        <v/>
      </c>
      <c r="AH143" s="98" t="str">
        <f>IF(NOT(ISERROR(MATCH("Selvfinansieret",B131,0))),"",IF(NOT(ISERROR(MATCH(B131,{"ABER"},0))),AE143,IF(NOT(ISERROR(MATCH(B131,{"GBER"},0))),AF143,IF(NOT(ISERROR(MATCH(B131,{"FIBER"},0))),AG143,IF(NOT(ISERROR(MATCH(B131,{"Ej statsstøtte"},0))),AD143,"")))))</f>
        <v/>
      </c>
      <c r="AI143" s="40" t="s">
        <v>87</v>
      </c>
    </row>
    <row r="144" spans="1:36" ht="14.5" thickBot="1">
      <c r="A144" s="505" t="s">
        <v>0</v>
      </c>
      <c r="B144" s="143">
        <f>IF(B142+B143&lt;=0,0,B142+B143)</f>
        <v>0</v>
      </c>
      <c r="C144" s="143">
        <f>IF(C142+C143-C145&lt;=0,0,C142+C143-C145)</f>
        <v>0</v>
      </c>
      <c r="D144" s="113"/>
      <c r="E144" s="506">
        <f>SUM(E135+E136+E137+E138-E139-E140+E141)+E143</f>
        <v>0</v>
      </c>
      <c r="F144" s="222"/>
      <c r="G144" s="579"/>
      <c r="H144" s="580"/>
      <c r="I144" s="580"/>
      <c r="J144" s="580"/>
      <c r="K144" s="580"/>
      <c r="L144" s="580"/>
      <c r="M144" s="580"/>
      <c r="N144" s="580"/>
      <c r="O144" s="583"/>
      <c r="P144" s="23"/>
      <c r="R144"/>
      <c r="S144"/>
      <c r="T144"/>
      <c r="U144" s="20" t="e">
        <f>((F133-((E144*F133+C145+D145)-E144)/E144))*E144</f>
        <v>#VALUE!</v>
      </c>
      <c r="V144" t="e">
        <f>H134*E144</f>
        <v>#VALUE!</v>
      </c>
      <c r="W144" s="3">
        <f>IFERROR(IF(E144=0,0,E144*H133),0)</f>
        <v>0</v>
      </c>
      <c r="Y144" s="98">
        <f>IF(NOT(ISERROR(MATCH("Selvfinansieret",B140,0))),0,IF(OR(NOT(ISERROR(MATCH("Ej statsstøtte",B140,0))),NOT(ISERROR(MATCH(B140,AI150:AI152,0)))),E144,IF(AND(D145=0,C145=0),X144,IF(AND(D145&gt;0,C145=0),V144,IF(AND(D145&gt;0,C145&gt;0,V144=0),0,IF(AND(W144&lt;&gt;0,W144&lt;V144),W144,V144))))))</f>
        <v>0</v>
      </c>
      <c r="Z144" s="98"/>
      <c r="AA144" s="96"/>
      <c r="AB144" s="96"/>
      <c r="AC144"/>
      <c r="AD144" t="s">
        <v>114</v>
      </c>
      <c r="AE144" s="41" t="str">
        <f>""</f>
        <v/>
      </c>
      <c r="AF144" t="s">
        <v>111</v>
      </c>
      <c r="AG144" s="41" t="str">
        <f>""</f>
        <v/>
      </c>
      <c r="AH144" s="98" t="str">
        <f>IF(NOT(ISERROR(MATCH("Selvfinansieret",B131,0))),"",IF(NOT(ISERROR(MATCH(B131,{"ABER"},0))),AE144,IF(NOT(ISERROR(MATCH(B131,{"GBER"},0))),AF144,IF(NOT(ISERROR(MATCH(B131,{"FIBER"},0))),AG144,IF(NOT(ISERROR(MATCH(B131,{"Ej statsstøtte"},0))),AD144,"")))))</f>
        <v/>
      </c>
      <c r="AI144" s="20" t="s">
        <v>135</v>
      </c>
    </row>
    <row r="145" spans="1:41">
      <c r="A145" s="507" t="s">
        <v>101</v>
      </c>
      <c r="B145" s="510">
        <f>B144</f>
        <v>0</v>
      </c>
      <c r="C145" s="509"/>
      <c r="D145" s="509"/>
      <c r="E145" s="510">
        <f>SUM(B135+B136+B137+B138-B139-B140+B141)</f>
        <v>0</v>
      </c>
      <c r="F145" s="101"/>
      <c r="G145" s="511"/>
      <c r="H145" s="511"/>
      <c r="I145" s="511"/>
      <c r="J145" s="511"/>
      <c r="K145" s="511"/>
      <c r="L145" s="511"/>
      <c r="M145" s="511"/>
      <c r="N145" s="511"/>
      <c r="O145" s="511"/>
      <c r="P145" s="23"/>
      <c r="R145"/>
      <c r="S145"/>
      <c r="T145"/>
      <c r="U145"/>
      <c r="W145"/>
      <c r="Y145" s="98"/>
      <c r="Z145" s="98"/>
      <c r="AA145" s="35"/>
      <c r="AB145" s="97"/>
      <c r="AC145" s="20"/>
      <c r="AD145" t="s">
        <v>124</v>
      </c>
      <c r="AE145" s="3" t="str">
        <f>""</f>
        <v/>
      </c>
      <c r="AF145" s="41" t="s">
        <v>123</v>
      </c>
      <c r="AG145" s="41" t="str">
        <f>""</f>
        <v/>
      </c>
      <c r="AH145" s="98" t="str">
        <f>IF(NOT(ISERROR(MATCH("Selvfinansieret",B131,0))),"",IF(NOT(ISERROR(MATCH(B131,{"ABER"},0))),AE145,IF(NOT(ISERROR(MATCH(B131,{"GBER"},0))),AF145,IF(NOT(ISERROR(MATCH(B131,{"FIBER"},0))),AG145,IF(NOT(ISERROR(MATCH(B131,{"Ej statsstøtte"},0))),AD145,"")))))</f>
        <v/>
      </c>
      <c r="AI145" t="s">
        <v>149</v>
      </c>
      <c r="AK145" s="4"/>
      <c r="AL145" s="4"/>
      <c r="AM145" s="4"/>
      <c r="AN145" s="4"/>
      <c r="AO145" s="4"/>
    </row>
    <row r="146" spans="1:41">
      <c r="A146" s="512"/>
      <c r="B146" s="513"/>
      <c r="C146" s="513"/>
      <c r="D146" s="513"/>
      <c r="E146" s="514"/>
      <c r="F146" s="79"/>
      <c r="G146" s="511"/>
      <c r="H146" s="511"/>
      <c r="I146" s="511"/>
      <c r="J146" s="511"/>
      <c r="K146" s="511"/>
      <c r="L146" s="511"/>
      <c r="M146" s="511"/>
      <c r="N146" s="511"/>
      <c r="O146" s="511"/>
      <c r="P146" s="23"/>
      <c r="R146"/>
      <c r="S146"/>
      <c r="T146"/>
      <c r="U146"/>
      <c r="W146"/>
      <c r="Y146" s="98"/>
      <c r="Z146" s="98"/>
      <c r="AA146" s="98"/>
      <c r="AB146" s="4"/>
      <c r="AC146" s="4"/>
      <c r="AD146" t="s">
        <v>137</v>
      </c>
      <c r="AE146" s="4" t="str">
        <f>""</f>
        <v/>
      </c>
      <c r="AF146" s="4" t="str">
        <f>""</f>
        <v/>
      </c>
      <c r="AG146" s="41" t="str">
        <f>""</f>
        <v/>
      </c>
      <c r="AH146" s="98" t="str">
        <f>IF(NOT(ISERROR(MATCH("Selvfinansieret",B131,0))),"",IF(NOT(ISERROR(MATCH(B131,{"ABER"},0))),AE146,IF(NOT(ISERROR(MATCH(B131,{"GBER"},0))),AF146,IF(NOT(ISERROR(MATCH(B131,{"FIBER"},0))),AG146,IF(NOT(ISERROR(MATCH(B131,{"Ej statsstøtte"},0))),AD146,"")))))</f>
        <v/>
      </c>
      <c r="AI146" s="4"/>
      <c r="AJ146" s="4"/>
      <c r="AK146" s="4"/>
      <c r="AL146" s="4"/>
      <c r="AM146" s="4"/>
      <c r="AN146" s="4"/>
      <c r="AO146" s="4"/>
    </row>
    <row r="147" spans="1:41">
      <c r="A147" s="515"/>
      <c r="B147" s="516"/>
      <c r="C147" s="516"/>
      <c r="D147" s="516"/>
      <c r="E147" s="517" t="s">
        <v>133</v>
      </c>
      <c r="F147" s="518" t="str">
        <f>F132</f>
        <v/>
      </c>
      <c r="G147" s="79"/>
      <c r="H147" s="511"/>
      <c r="I147" s="511"/>
      <c r="J147" s="511"/>
      <c r="K147" s="511"/>
      <c r="L147" s="511"/>
      <c r="M147" s="511"/>
      <c r="N147" s="511"/>
      <c r="O147" s="511"/>
      <c r="P147" s="80"/>
      <c r="Q147" s="23"/>
      <c r="R147"/>
      <c r="S147"/>
      <c r="T147"/>
      <c r="U147"/>
      <c r="W147"/>
      <c r="Y147"/>
      <c r="Z147" s="98"/>
      <c r="AD147" s="4"/>
      <c r="AE147" s="4"/>
      <c r="AF147" s="4"/>
      <c r="AG147" s="4"/>
      <c r="AH147" s="4"/>
      <c r="AI147" s="4"/>
      <c r="AJ147" s="4"/>
      <c r="AK147" s="4"/>
      <c r="AL147" s="4"/>
      <c r="AM147" s="4"/>
      <c r="AN147" s="4"/>
      <c r="AO147" s="4"/>
    </row>
    <row r="148" spans="1:41" ht="28">
      <c r="A148" s="515"/>
      <c r="B148" s="516"/>
      <c r="C148" s="516"/>
      <c r="D148" s="516"/>
      <c r="E148" s="519" t="s">
        <v>152</v>
      </c>
      <c r="F148" s="518" t="str">
        <f>IFERROR(B144/E144,"")</f>
        <v/>
      </c>
      <c r="G148" s="79"/>
      <c r="H148" s="511"/>
      <c r="I148" s="511"/>
      <c r="J148" s="511"/>
      <c r="K148" s="511"/>
      <c r="L148" s="511"/>
      <c r="M148" s="511"/>
      <c r="N148" s="511"/>
      <c r="O148" s="511"/>
      <c r="P148" s="80"/>
      <c r="Q148" s="23"/>
      <c r="R148"/>
      <c r="S148"/>
      <c r="T148"/>
      <c r="U148"/>
      <c r="W148"/>
      <c r="Y148"/>
      <c r="Z148" s="98"/>
      <c r="AD148" s="4"/>
      <c r="AE148" s="4"/>
      <c r="AF148" s="4"/>
      <c r="AG148" s="4"/>
      <c r="AH148" s="4"/>
      <c r="AI148" s="4"/>
      <c r="AJ148" s="4"/>
      <c r="AK148" s="4"/>
      <c r="AL148" s="4"/>
      <c r="AM148" s="4"/>
      <c r="AN148" s="4"/>
      <c r="AO148" s="4"/>
    </row>
    <row r="149" spans="1:41">
      <c r="A149" s="14"/>
      <c r="B149" s="15"/>
      <c r="C149" s="15"/>
      <c r="D149" s="15"/>
      <c r="E149" s="16" t="s">
        <v>57</v>
      </c>
      <c r="F149" s="50">
        <f>IF(NOT(ISERROR(MATCH("Ej statsstøtte",B131,0))),0,IFERROR(E143/E142,0))</f>
        <v>0</v>
      </c>
      <c r="G149" s="520"/>
      <c r="H149" s="481"/>
      <c r="I149" s="481"/>
      <c r="J149" s="481"/>
      <c r="K149" s="481"/>
      <c r="L149" s="481"/>
      <c r="M149" s="481"/>
      <c r="N149" s="481"/>
      <c r="O149" s="481"/>
      <c r="P149" s="2"/>
      <c r="R149"/>
      <c r="S149"/>
      <c r="T149"/>
      <c r="U149"/>
      <c r="W149"/>
      <c r="Y149"/>
    </row>
    <row r="150" spans="1:41" ht="14.5">
      <c r="A150" s="31" t="s">
        <v>64</v>
      </c>
      <c r="B150" s="32">
        <f>IFERROR(E144/$E$15,0)</f>
        <v>0</v>
      </c>
      <c r="C150" s="15"/>
      <c r="D150" s="15"/>
      <c r="E150" s="174" t="s">
        <v>58</v>
      </c>
      <c r="F150" s="50">
        <f>IFERROR(E143/E135,0)</f>
        <v>0</v>
      </c>
      <c r="G150" s="404"/>
      <c r="H150" s="481"/>
      <c r="I150" s="481"/>
      <c r="J150" s="481"/>
      <c r="K150" s="481"/>
      <c r="L150" s="481"/>
      <c r="M150" s="481"/>
      <c r="N150" s="481"/>
      <c r="O150" s="481"/>
      <c r="P150" s="2"/>
      <c r="R150"/>
      <c r="S150"/>
      <c r="T150"/>
      <c r="U150"/>
      <c r="W150"/>
      <c r="Y150"/>
    </row>
    <row r="151" spans="1:41" ht="14.5">
      <c r="A151" s="521"/>
      <c r="B151" s="522"/>
      <c r="C151" s="404"/>
      <c r="D151" s="404"/>
      <c r="E151" s="174"/>
      <c r="F151" s="404"/>
      <c r="G151" s="404"/>
      <c r="H151" s="481"/>
      <c r="I151" s="481"/>
      <c r="J151" s="481"/>
      <c r="K151" s="481"/>
      <c r="L151" s="481"/>
      <c r="M151" s="481"/>
      <c r="N151" s="481"/>
      <c r="O151" s="481"/>
      <c r="P151" s="2"/>
      <c r="R151"/>
      <c r="S151"/>
      <c r="T151"/>
      <c r="U151"/>
      <c r="W151"/>
      <c r="Y151"/>
      <c r="AD151"/>
    </row>
    <row r="152" spans="1:41" ht="14.5">
      <c r="A152" s="9" t="s">
        <v>24</v>
      </c>
      <c r="B152" s="175"/>
      <c r="C152" s="119" t="s">
        <v>41</v>
      </c>
      <c r="D152" s="119"/>
      <c r="E152" s="10" t="s">
        <v>27</v>
      </c>
      <c r="F152" s="488"/>
      <c r="G152" s="489"/>
      <c r="H152" s="118"/>
      <c r="I152" s="120"/>
      <c r="J152" s="489"/>
      <c r="K152" s="489"/>
      <c r="L152" s="489"/>
      <c r="M152" s="489"/>
      <c r="N152" s="404"/>
      <c r="O152" s="404"/>
      <c r="R152" s="27"/>
      <c r="S152" s="36"/>
      <c r="T152" s="97"/>
      <c r="W152" s="3"/>
      <c r="X152" s="40"/>
      <c r="AA152" s="98" t="str">
        <f>IF(NOT(ISERROR(MATCH("Selvfinansieret",B153,0))),"",IF(NOT(ISERROR(MATCH(B153,{"ABER"},0))),IF(X152=0,"",X152),IF(NOT(ISERROR(MATCH(B153,{"GEBER"},0))),IF(AG167=0,"",AG167),IF(NOT(ISERROR(MATCH(B153,{"FIBER"},0))),IF(Z152=0,"",Z152),""))))</f>
        <v/>
      </c>
      <c r="AF152" s="98"/>
    </row>
    <row r="153" spans="1:41" ht="14.5">
      <c r="A153" s="9" t="s">
        <v>144</v>
      </c>
      <c r="B153" s="490"/>
      <c r="C153" s="119"/>
      <c r="D153" s="119"/>
      <c r="E153" s="10" t="s">
        <v>127</v>
      </c>
      <c r="F153" s="490" t="str">
        <f>IF(ISBLANK($F$19),"Projektform skal vælges ved hovedansøger",$F$19)</f>
        <v>Samarbejde</v>
      </c>
      <c r="G153" s="489"/>
      <c r="H153" s="118"/>
      <c r="I153" s="120"/>
      <c r="J153" s="489"/>
      <c r="K153" s="489"/>
      <c r="L153" s="489"/>
      <c r="M153" s="489"/>
      <c r="N153" s="404"/>
      <c r="O153" s="404"/>
      <c r="R153" s="27"/>
      <c r="S153" s="36"/>
      <c r="T153" s="40"/>
      <c r="W153" s="3"/>
      <c r="X153" s="40"/>
      <c r="Y153" s="41"/>
      <c r="AA153" s="98"/>
      <c r="AF153" s="98"/>
    </row>
    <row r="154" spans="1:41" ht="29">
      <c r="A154" s="10" t="s">
        <v>25</v>
      </c>
      <c r="B154" s="490"/>
      <c r="C154" s="10"/>
      <c r="D154" s="10"/>
      <c r="E154" s="128" t="s">
        <v>26</v>
      </c>
      <c r="F154" s="129" t="str">
        <f>IFERROR(IF(NOT(ISERROR(MATCH(B153,{"ABER"},0))),INDEX(ABER_Tilskudsprocent_liste[#All],MATCH(B154,ABER_Tilskudsprocent_liste[[#All],[Typer af projekter og aktiviteter/ virksomhedsstørrelse]],0),MATCH(AA156,ABER_Tilskudsprocent_liste[#Headers],0)),IF(NOT(ISERROR(MATCH(B153,{"GBER"},0))),INDEX(GEBER_Tilskudsprocent_liste[#All],MATCH(B154,GEBER_Tilskudsprocent_liste[[#All],[Typer af projekter og aktiviteter/ virksomhedsstørrelse]],0),MATCH(AA156,GEBER_Tilskudsprocent_liste[#Headers],0)),IF(NOT(ISERROR(MATCH(B153,{"FIBER"},0))),INDEX(FIBER_Tilskudsprocent_liste[#All],MATCH(B154,FIBER_Tilskudsprocent_liste[[#All],[Typer af projekter og aktiviteter/ virksomhedsstørrelse]],0),MATCH(AA156,FIBER_Tilskudsprocent_liste[#Headers],0)),""))),"")</f>
        <v/>
      </c>
      <c r="G154" s="128" t="s">
        <v>150</v>
      </c>
      <c r="H154" s="144" t="s">
        <v>155</v>
      </c>
      <c r="I154" s="145"/>
      <c r="J154" s="257" t="s">
        <v>158</v>
      </c>
      <c r="K154" s="257"/>
      <c r="L154" s="489"/>
      <c r="M154" s="489"/>
      <c r="N154" s="404"/>
      <c r="O154" s="404"/>
      <c r="R154" s="28"/>
      <c r="S154" s="37"/>
      <c r="T154" s="40"/>
      <c r="W154" s="3"/>
      <c r="X154" s="100"/>
      <c r="AB154" s="40"/>
      <c r="AF154" s="98"/>
    </row>
    <row r="155" spans="1:41" ht="14.5">
      <c r="A155" s="9"/>
      <c r="B155" s="10"/>
      <c r="C155" s="10"/>
      <c r="D155" s="10"/>
      <c r="E155" s="128"/>
      <c r="F155" s="150" t="str">
        <f>IFERROR(IF(NOT(ISERROR(MATCH(B153,{"ABER"},0))),INDEX(ABER_Tilskudsprocent_liste[#All],MATCH(B154,ABER_Tilskudsprocent_liste[[#All],[Typer af projekter og aktiviteter/ virksomhedsstørrelse]],0),MATCH(AA156,ABER_Tilskudsprocent_liste[#Headers],0)),IF(NOT(ISERROR(MATCH(B153,{"GBER"},0))),INDEX(GEBER_Tilskudsprocent_liste[#All],MATCH(B154,GEBER_Tilskudsprocent_liste[[#All],[Typer af projekter og aktiviteter/ virksomhedsstørrelse]],0),MATCH(AA156,GEBER_Tilskudsprocent_liste[#Headers],0)),IF(NOT(ISERROR(MATCH(B153,{"FIBER"},0))),INDEX(FIBER_Tilskudsprocent_liste[#All],MATCH(B154,FIBER_Tilskudsprocent_liste[[#All],[Typer af projekter og aktiviteter/ virksomhedsstørrelse]],0),MATCH(AA156,FIBER_Tilskudsprocent_liste[#Headers],0)),""))),"")</f>
        <v/>
      </c>
      <c r="G155" s="493"/>
      <c r="H155" s="257" t="str">
        <f>IFERROR(IF(E166*(1-F155)-C167&lt;0,F155-((E166*F155+C167)-E166)/E166,""),"")</f>
        <v/>
      </c>
      <c r="I155" s="257" t="str">
        <f>IFERROR(IF(D167&lt;&gt;0,IF(D167=E166,0,IF(C167&gt;0,(F155-D167/E166)-H155,"HA")),IF(E166*(1-F155)-C167&lt;0,((F155-((E166*F155+C167+D167)-E166)/E166)),"")),"")</f>
        <v/>
      </c>
      <c r="J155" s="494" t="e">
        <f>I155-H156</f>
        <v>#VALUE!</v>
      </c>
      <c r="K155" s="257"/>
      <c r="L155" s="489"/>
      <c r="M155" s="489"/>
      <c r="N155" s="404"/>
      <c r="O155" s="404"/>
      <c r="R155" s="28"/>
      <c r="S155" s="37"/>
      <c r="T155" s="40"/>
      <c r="U155" s="20" t="s">
        <v>157</v>
      </c>
      <c r="V155" t="s">
        <v>156</v>
      </c>
      <c r="W155" s="98" t="s">
        <v>154</v>
      </c>
      <c r="X155" s="98" t="s">
        <v>153</v>
      </c>
      <c r="Y155" s="98" t="s">
        <v>132</v>
      </c>
      <c r="AA155" s="21" t="s">
        <v>129</v>
      </c>
      <c r="AB155" s="25" t="s">
        <v>127</v>
      </c>
      <c r="AC155"/>
    </row>
    <row r="156" spans="1:41" ht="14.5" thickBot="1">
      <c r="A156" s="495"/>
      <c r="B156" s="478" t="s">
        <v>70</v>
      </c>
      <c r="C156" s="478" t="s">
        <v>145</v>
      </c>
      <c r="D156" s="478" t="s">
        <v>151</v>
      </c>
      <c r="E156" s="478" t="s">
        <v>0</v>
      </c>
      <c r="F156" s="479" t="s">
        <v>9</v>
      </c>
      <c r="G156" s="119"/>
      <c r="H156" s="498" t="e">
        <f>(F155-D167/E166)</f>
        <v>#VALUE!</v>
      </c>
      <c r="I156" s="493"/>
      <c r="J156" s="119"/>
      <c r="K156" s="493"/>
      <c r="L156" s="119"/>
      <c r="M156" s="119"/>
      <c r="N156" s="481"/>
      <c r="O156" s="481"/>
      <c r="P156" s="103"/>
      <c r="Q156" s="21"/>
      <c r="R156" s="38"/>
      <c r="S156" s="20"/>
      <c r="T156" s="20"/>
      <c r="U156"/>
      <c r="V156" s="3"/>
      <c r="W156" s="98"/>
      <c r="X156" s="98"/>
      <c r="Z156" s="40"/>
      <c r="AA156" s="19" t="str">
        <f>CONCATENATE(F152," - ",AB156)</f>
        <v xml:space="preserve"> - Samarbejde</v>
      </c>
      <c r="AB156" t="str">
        <f>F153</f>
        <v>Samarbejde</v>
      </c>
      <c r="AC156"/>
    </row>
    <row r="157" spans="1:41">
      <c r="A157" s="404" t="s">
        <v>67</v>
      </c>
      <c r="B157" s="110">
        <f>IFERROR(IF(E157=0,0,Y157),0)</f>
        <v>0</v>
      </c>
      <c r="C157" s="110">
        <f t="shared" ref="C157:C163" si="14">IFERROR(E157-B157,0)</f>
        <v>0</v>
      </c>
      <c r="D157" s="110"/>
      <c r="E157" s="523"/>
      <c r="F157" s="501"/>
      <c r="G157" s="575" t="s">
        <v>192</v>
      </c>
      <c r="H157" s="576"/>
      <c r="I157" s="576"/>
      <c r="J157" s="576"/>
      <c r="K157" s="576"/>
      <c r="L157" s="576"/>
      <c r="M157" s="576"/>
      <c r="N157" s="576"/>
      <c r="O157" s="581"/>
      <c r="P157" s="104"/>
      <c r="Q157" s="24"/>
      <c r="R157" s="35"/>
      <c r="S157" s="20"/>
      <c r="T157" s="20"/>
      <c r="U157" s="20" t="e">
        <f>((F155-((E166*F155+C167)-E166)/E166))*E157</f>
        <v>#VALUE!</v>
      </c>
      <c r="V157" t="e">
        <f>H156*E157</f>
        <v>#VALUE!</v>
      </c>
      <c r="W157" s="3">
        <f>IFERROR(IF(E157=0,0,E157*H155),0)</f>
        <v>0</v>
      </c>
      <c r="X157" s="98">
        <f>IF(E157=0,0,E157*F154)</f>
        <v>0</v>
      </c>
      <c r="Y157" s="98">
        <f>IF(NOT(ISERROR(MATCH("Selvfinansieret",B153,0))),0,IF(OR(NOT(ISERROR(MATCH("Ej statsstøtte",B153,0))),NOT(ISERROR(MATCH(B153,AI163:AI165,0)))),E157,IF(AND(D167=0,C167=0),X157,IF(AND(D167&gt;0,C167=0),V157,IF(AND(D167&gt;0,C167&gt;0,V157=0),0,IF(AND(W157&lt;&gt;0,W157&lt;V157),W157,V157))))))</f>
        <v>0</v>
      </c>
      <c r="AA157" s="19"/>
      <c r="AB157" s="20"/>
      <c r="AC157"/>
      <c r="AE157" s="537" t="s">
        <v>128</v>
      </c>
      <c r="AF157" s="537"/>
      <c r="AG157" s="537"/>
    </row>
    <row r="158" spans="1:41">
      <c r="A158" s="404" t="s">
        <v>3</v>
      </c>
      <c r="B158" s="110">
        <f t="shared" ref="B158:B163" si="15">IFERROR(IF(E158=0,0,Y158),0)</f>
        <v>0</v>
      </c>
      <c r="C158" s="110">
        <f t="shared" si="14"/>
        <v>0</v>
      </c>
      <c r="D158" s="110"/>
      <c r="E158" s="523"/>
      <c r="F158" s="46"/>
      <c r="G158" s="577"/>
      <c r="H158" s="578"/>
      <c r="I158" s="578"/>
      <c r="J158" s="578"/>
      <c r="K158" s="578"/>
      <c r="L158" s="578"/>
      <c r="M158" s="578"/>
      <c r="N158" s="578"/>
      <c r="O158" s="582"/>
      <c r="P158" s="104"/>
      <c r="Q158" s="35"/>
      <c r="R158" s="39"/>
      <c r="S158" s="22"/>
      <c r="T158" s="20"/>
      <c r="U158" s="20" t="e">
        <f>((F155-((E166*F155+C167+D167)-E166)/E166))*E158</f>
        <v>#VALUE!</v>
      </c>
      <c r="V158" t="e">
        <f>H156*E158</f>
        <v>#VALUE!</v>
      </c>
      <c r="W158" s="3">
        <f>IFERROR(IF(E158=0,0,E158*H155),0)</f>
        <v>0</v>
      </c>
      <c r="X158" s="98">
        <f>IF(E158=0,0,E158*F154)</f>
        <v>0</v>
      </c>
      <c r="Y158" s="98">
        <f>IF(NOT(ISERROR(MATCH("Selvfinansieret",B154,0))),0,IF(OR(NOT(ISERROR(MATCH("Ej statsstøtte",B154,0))),NOT(ISERROR(MATCH(B154,AI164:AI166,0)))),E158,IF(AND(D167=0,C167=0),X158,IF(AND(D167&gt;0,C167=0),V158,IF(AND(D167&gt;0,C167&gt;0,V158=0),0,IF(AND(W158&lt;&gt;0,W158&lt;V158),W158,V158))))))</f>
        <v>0</v>
      </c>
      <c r="AA158" s="19"/>
      <c r="AB158" s="20"/>
      <c r="AC158"/>
    </row>
    <row r="159" spans="1:41">
      <c r="A159" s="404" t="s">
        <v>69</v>
      </c>
      <c r="B159" s="110">
        <f t="shared" si="15"/>
        <v>0</v>
      </c>
      <c r="C159" s="110">
        <f t="shared" si="14"/>
        <v>0</v>
      </c>
      <c r="D159" s="110"/>
      <c r="E159" s="523"/>
      <c r="F159" s="46"/>
      <c r="G159" s="577"/>
      <c r="H159" s="578"/>
      <c r="I159" s="578"/>
      <c r="J159" s="578"/>
      <c r="K159" s="578"/>
      <c r="L159" s="578"/>
      <c r="M159" s="578"/>
      <c r="N159" s="578"/>
      <c r="O159" s="582"/>
      <c r="P159" s="104"/>
      <c r="Q159" s="35"/>
      <c r="R159" s="39"/>
      <c r="S159" s="22"/>
      <c r="T159" s="20"/>
      <c r="U159" s="20" t="e">
        <f>((F155-((E166*F155+C167+D167)-E166)/E166))*E159</f>
        <v>#VALUE!</v>
      </c>
      <c r="V159" t="e">
        <f>H156*E159</f>
        <v>#VALUE!</v>
      </c>
      <c r="W159" s="3">
        <f>IFERROR(IF(E159=0,0,E159*H155),0)</f>
        <v>0</v>
      </c>
      <c r="X159" s="98">
        <f>IF(E159=0,0,E159*F154)</f>
        <v>0</v>
      </c>
      <c r="Y159" s="98">
        <f>IF(NOT(ISERROR(MATCH("Selvfinansieret",B155,0))),0,IF(OR(NOT(ISERROR(MATCH("Ej statsstøtte",B155,0))),NOT(ISERROR(MATCH(B155,AI165:AI167,0)))),E159,IF(AND(D167=0,C167=0),X159,IF(AND(D167&gt;0,C167=0),V159,IF(AND(D167&gt;0,C167&gt;0,V159=0),0,IF(AND(W159&lt;&gt;0,W159&lt;V159),W159,V159))))))</f>
        <v>0</v>
      </c>
      <c r="AA159" s="19"/>
      <c r="AB159" s="20"/>
      <c r="AC159"/>
      <c r="AD159" s="29" t="s">
        <v>147</v>
      </c>
      <c r="AE159" s="29" t="s">
        <v>115</v>
      </c>
      <c r="AF159" s="29" t="s">
        <v>136</v>
      </c>
      <c r="AG159" s="29" t="s">
        <v>116</v>
      </c>
      <c r="AH159" s="29" t="s">
        <v>134</v>
      </c>
      <c r="AI159" s="29" t="s">
        <v>138</v>
      </c>
      <c r="AJ159" s="29" t="s">
        <v>148</v>
      </c>
    </row>
    <row r="160" spans="1:41">
      <c r="A160" s="404" t="s">
        <v>34</v>
      </c>
      <c r="B160" s="110">
        <f t="shared" si="15"/>
        <v>0</v>
      </c>
      <c r="C160" s="110">
        <f t="shared" si="14"/>
        <v>0</v>
      </c>
      <c r="D160" s="110"/>
      <c r="E160" s="523"/>
      <c r="F160" s="46"/>
      <c r="G160" s="577"/>
      <c r="H160" s="578"/>
      <c r="I160" s="578"/>
      <c r="J160" s="578"/>
      <c r="K160" s="578"/>
      <c r="L160" s="578"/>
      <c r="M160" s="578"/>
      <c r="N160" s="578"/>
      <c r="O160" s="582"/>
      <c r="P160" s="105"/>
      <c r="Q160" s="35"/>
      <c r="R160" s="39"/>
      <c r="S160" s="22"/>
      <c r="T160" s="20"/>
      <c r="U160" s="20" t="e">
        <f>((F155-((E166*F155+C167+D167)-E166)/E166))*E160</f>
        <v>#VALUE!</v>
      </c>
      <c r="V160" t="e">
        <f>H156*E160</f>
        <v>#VALUE!</v>
      </c>
      <c r="W160" s="3">
        <f>IFERROR(IF(E160=0,0,E160*H155),0)</f>
        <v>0</v>
      </c>
      <c r="X160" s="98">
        <f>IF(E160=0,0,E160*F154)</f>
        <v>0</v>
      </c>
      <c r="Y160" s="98">
        <f>IF(NOT(ISERROR(MATCH("Selvfinansieret",B156,0))),0,IF(OR(NOT(ISERROR(MATCH("Ej statsstøtte",B156,0))),NOT(ISERROR(MATCH(B156,AI166:AI168,0)))),E160,IF(AND(D167=0,C167=0),X160,IF(AND(D167&gt;0,C167=0),V160,IF(AND(D167&gt;0,C167&gt;0,V160=0),0,IF(AND(W160&lt;&gt;0,W160&lt;V160),W160,V160))))))</f>
        <v>0</v>
      </c>
      <c r="AA160" t="s">
        <v>130</v>
      </c>
      <c r="AB160" t="s">
        <v>125</v>
      </c>
      <c r="AC160"/>
      <c r="AD160" t="s">
        <v>109</v>
      </c>
      <c r="AE160" t="s">
        <v>109</v>
      </c>
      <c r="AF160" t="s">
        <v>117</v>
      </c>
      <c r="AG160" s="95" t="s">
        <v>124</v>
      </c>
      <c r="AH160" s="98" t="str">
        <f>IF(NOT(ISERROR(MATCH("Selvfinansieret",B153,0))),"",IF(NOT(ISERROR(MATCH(B153,{"ABER"},0))),AE160,IF(NOT(ISERROR(MATCH(B153,{"GBER"},0))),AF160,IF(NOT(ISERROR(MATCH(B153,{"FIBER"},0))),AG160,IF(NOT(ISERROR(MATCH(B153,{"Ej statsstøtte"},0))),AD160,"")))))</f>
        <v/>
      </c>
      <c r="AI160" s="96" t="s">
        <v>115</v>
      </c>
    </row>
    <row r="161" spans="1:41">
      <c r="A161" s="404" t="s">
        <v>2</v>
      </c>
      <c r="B161" s="110">
        <f t="shared" si="15"/>
        <v>0</v>
      </c>
      <c r="C161" s="110">
        <f t="shared" si="14"/>
        <v>0</v>
      </c>
      <c r="D161" s="110"/>
      <c r="E161" s="523"/>
      <c r="F161" s="46"/>
      <c r="G161" s="577"/>
      <c r="H161" s="578"/>
      <c r="I161" s="578"/>
      <c r="J161" s="578"/>
      <c r="K161" s="578"/>
      <c r="L161" s="578"/>
      <c r="M161" s="578"/>
      <c r="N161" s="578"/>
      <c r="O161" s="582"/>
      <c r="P161" s="105"/>
      <c r="Q161" s="35"/>
      <c r="R161" s="39"/>
      <c r="S161" s="22"/>
      <c r="T161" s="20"/>
      <c r="U161" s="20" t="e">
        <f>((F155-((E166*F155+C167+D167)-E166)/E166))*E161</f>
        <v>#VALUE!</v>
      </c>
      <c r="V161" t="e">
        <f>H156*E161</f>
        <v>#VALUE!</v>
      </c>
      <c r="W161" s="3">
        <f>IFERROR(IF(E161=0,0,E161*H155),0)</f>
        <v>0</v>
      </c>
      <c r="X161" s="98">
        <f>IF(E161=0,0,E161*F154)</f>
        <v>0</v>
      </c>
      <c r="Y161" s="98">
        <f>IF(NOT(ISERROR(MATCH("Selvfinansieret",B157,0))),0,IF(OR(NOT(ISERROR(MATCH("Ej statsstøtte",B157,0))),NOT(ISERROR(MATCH(B157,AI167:AI169,0)))),E161,IF(AND(D167=0,C167=0),X161,IF(AND(D167&gt;0,C167=0),V161,IF(AND(D167&gt;0,C167&gt;0,V161=0),0,IF(AND(W161&lt;&gt;0,W161&lt;V161),W161,V161))))))</f>
        <v>0</v>
      </c>
      <c r="AA161" t="s">
        <v>56</v>
      </c>
      <c r="AB161" t="s">
        <v>126</v>
      </c>
      <c r="AC161"/>
      <c r="AD161" t="s">
        <v>110</v>
      </c>
      <c r="AE161" t="s">
        <v>110</v>
      </c>
      <c r="AF161" t="s">
        <v>118</v>
      </c>
      <c r="AG161" s="95" t="s">
        <v>111</v>
      </c>
      <c r="AH161" s="98" t="str">
        <f>IF(NOT(ISERROR(MATCH("Selvfinansieret",B153,0))),"",IF(NOT(ISERROR(MATCH(B153,{"ABER"},0))),AE161,IF(NOT(ISERROR(MATCH(B153,{"GBER"},0))),AF161,IF(NOT(ISERROR(MATCH(B153,{"FIBER"},0))),AG161,IF(NOT(ISERROR(MATCH(B153,{"Ej statsstøtte"},0))),AD161,"")))))</f>
        <v/>
      </c>
      <c r="AI161" s="97" t="s">
        <v>136</v>
      </c>
    </row>
    <row r="162" spans="1:41" ht="16.5" customHeight="1">
      <c r="A162" s="404" t="s">
        <v>10</v>
      </c>
      <c r="B162" s="110">
        <f t="shared" si="15"/>
        <v>0</v>
      </c>
      <c r="C162" s="110">
        <f t="shared" si="14"/>
        <v>0</v>
      </c>
      <c r="D162" s="110"/>
      <c r="E162" s="523"/>
      <c r="F162" s="46"/>
      <c r="G162" s="577"/>
      <c r="H162" s="578"/>
      <c r="I162" s="578"/>
      <c r="J162" s="578"/>
      <c r="K162" s="578"/>
      <c r="L162" s="578"/>
      <c r="M162" s="578"/>
      <c r="N162" s="578"/>
      <c r="O162" s="582"/>
      <c r="P162" s="104"/>
      <c r="Q162" s="35"/>
      <c r="R162" s="39"/>
      <c r="S162" s="22"/>
      <c r="T162" s="20"/>
      <c r="U162" s="20" t="e">
        <f>((F155-((E166*F155+C167+D167)-E166)/E166))*E162</f>
        <v>#VALUE!</v>
      </c>
      <c r="V162" t="e">
        <f>H156*E162</f>
        <v>#VALUE!</v>
      </c>
      <c r="W162" s="3">
        <f>IFERROR(IF(E162=0,0,E162*H155),0)</f>
        <v>0</v>
      </c>
      <c r="X162" s="98">
        <f>IF(E162=0,0,E162*F154)</f>
        <v>0</v>
      </c>
      <c r="Y162" s="98">
        <f>IF(NOT(ISERROR(MATCH("Selvfinansieret",B158,0))),0,IF(OR(NOT(ISERROR(MATCH("Ej statsstøtte",B158,0))),NOT(ISERROR(MATCH(B158,AI168:AI170,0)))),E162,IF(AND(D167=0,C167=0),X162,IF(AND(D167&gt;0,C167=0),V162,IF(AND(D167&gt;0,C167&gt;0,V162=0),0,IF(AND(W162&lt;&gt;0,W162&lt;V162),W162,V162))))))</f>
        <v>0</v>
      </c>
      <c r="Z162" s="98"/>
      <c r="AA162" t="s">
        <v>131</v>
      </c>
      <c r="AB162"/>
      <c r="AC162"/>
      <c r="AD162" t="s">
        <v>111</v>
      </c>
      <c r="AE162" t="s">
        <v>111</v>
      </c>
      <c r="AF162" t="s">
        <v>119</v>
      </c>
      <c r="AG162" s="137" t="s">
        <v>137</v>
      </c>
      <c r="AH162" s="98" t="str">
        <f>IF(NOT(ISERROR(MATCH("Selvfinansieret",B153,0))),"",IF(NOT(ISERROR(MATCH(B153,{"ABER"},0))),AE162,IF(NOT(ISERROR(MATCH(B153,{"GBER"},0))),AF162,IF(NOT(ISERROR(MATCH(B153,{"FIBER"},0))),AG162,IF(NOT(ISERROR(MATCH(B153,{"Ej statsstøtte"},0))),AD162,"")))))</f>
        <v/>
      </c>
      <c r="AI162" s="97" t="s">
        <v>116</v>
      </c>
    </row>
    <row r="163" spans="1:41" ht="14.5" thickBot="1">
      <c r="A163" s="476" t="s">
        <v>68</v>
      </c>
      <c r="B163" s="110">
        <f t="shared" si="15"/>
        <v>0</v>
      </c>
      <c r="C163" s="110">
        <f t="shared" si="14"/>
        <v>0</v>
      </c>
      <c r="D163" s="110"/>
      <c r="E163" s="524"/>
      <c r="F163" s="46"/>
      <c r="G163" s="577"/>
      <c r="H163" s="578"/>
      <c r="I163" s="578"/>
      <c r="J163" s="578"/>
      <c r="K163" s="578"/>
      <c r="L163" s="578"/>
      <c r="M163" s="578"/>
      <c r="N163" s="578"/>
      <c r="O163" s="582"/>
      <c r="P163" s="104"/>
      <c r="Q163" s="35"/>
      <c r="R163" s="39"/>
      <c r="S163" s="22"/>
      <c r="T163" s="20"/>
      <c r="U163" s="20" t="e">
        <f>((F155-((E166*F155+C167+D167)-E166)/E166))*E163</f>
        <v>#VALUE!</v>
      </c>
      <c r="V163" t="e">
        <f>H156*E163</f>
        <v>#VALUE!</v>
      </c>
      <c r="W163" s="3">
        <f>IFERROR(IF(E163=0,0,E163*H155),0)</f>
        <v>0</v>
      </c>
      <c r="X163" s="98">
        <f>IF(E163=0,0,E163*F154)</f>
        <v>0</v>
      </c>
      <c r="Y163" s="98">
        <f>IF(NOT(ISERROR(MATCH("Selvfinansieret",B159,0))),0,IF(OR(NOT(ISERROR(MATCH("Ej statsstøtte",B159,0))),NOT(ISERROR(MATCH(B159,AI169:AI171,0)))),E163,IF(AND(D167=0,C167=0),X163,IF(AND(D167&gt;0,C167=0),V163,IF(AND(D167&gt;0,C167&gt;0,V163=0),0,IF(AND(W163&lt;&gt;0,W163&lt;V163),W163,V163))))))</f>
        <v>0</v>
      </c>
      <c r="Z163" s="98"/>
      <c r="AA163" t="s">
        <v>72</v>
      </c>
      <c r="AB163"/>
      <c r="AC163"/>
      <c r="AD163" t="s">
        <v>112</v>
      </c>
      <c r="AE163" t="s">
        <v>112</v>
      </c>
      <c r="AF163" t="s">
        <v>120</v>
      </c>
      <c r="AG163" s="41" t="str">
        <f>""</f>
        <v/>
      </c>
      <c r="AH163" s="98" t="str">
        <f>IF(NOT(ISERROR(MATCH("Selvfinansieret",B153,0))),"",IF(NOT(ISERROR(MATCH(B153,{"ABER"},0))),AE163,IF(NOT(ISERROR(MATCH(B153,{"GBER"},0))),AF163,IF(NOT(ISERROR(MATCH(B153,{"FIBER"},0))),AG163,IF(NOT(ISERROR(MATCH(B153,{"Ej statsstøtte"},0))),AD163,"")))))</f>
        <v/>
      </c>
      <c r="AI163" s="40" t="s">
        <v>85</v>
      </c>
    </row>
    <row r="164" spans="1:41">
      <c r="A164" s="503" t="s">
        <v>21</v>
      </c>
      <c r="B164" s="111">
        <f>SUM(B157+B158+B159+B160-B161-B162+B163)</f>
        <v>0</v>
      </c>
      <c r="C164" s="111">
        <f>SUM(C157+C158+C159+C160-C161-C162+C163)</f>
        <v>0</v>
      </c>
      <c r="D164" s="111"/>
      <c r="E164" s="111">
        <f>SUM(B164:C164)</f>
        <v>0</v>
      </c>
      <c r="F164" s="48"/>
      <c r="G164" s="577"/>
      <c r="H164" s="578"/>
      <c r="I164" s="578"/>
      <c r="J164" s="578"/>
      <c r="K164" s="578"/>
      <c r="L164" s="578"/>
      <c r="M164" s="578"/>
      <c r="N164" s="578"/>
      <c r="O164" s="582"/>
      <c r="P164" s="23"/>
      <c r="R164"/>
      <c r="S164"/>
      <c r="T164"/>
      <c r="U164" s="20" t="e">
        <f>((F155-((E166*F155+C167+D167)-E166)/E166))*E164</f>
        <v>#VALUE!</v>
      </c>
      <c r="V164" t="e">
        <f>H156*E164</f>
        <v>#VALUE!</v>
      </c>
      <c r="W164" s="3">
        <f>IFERROR(IF(E164=0,0,E164*H155),0)</f>
        <v>0</v>
      </c>
      <c r="X164" s="98">
        <f>IF(E164=0,0,E164*F154)</f>
        <v>0</v>
      </c>
      <c r="Y164" s="98">
        <f>IF(NOT(ISERROR(MATCH("Selvfinansieret",B160,0))),0,IF(OR(NOT(ISERROR(MATCH("Ej statsstøtte",B160,0))),NOT(ISERROR(MATCH(B160,AI170:AI172,0)))),E164,IF(AND(D167=0,C167=0),X164,IF(AND(D167&gt;0,C167=0),V164,IF(AND(D167&gt;0,C167&gt;0,V164=0),0,IF(AND(W164&lt;&gt;0,W164&lt;V164),W164,V164))))))</f>
        <v>0</v>
      </c>
      <c r="Z164" s="98"/>
      <c r="AA164" t="s">
        <v>146</v>
      </c>
      <c r="AB164"/>
      <c r="AC164"/>
      <c r="AD164" t="s">
        <v>122</v>
      </c>
      <c r="AE164" t="s">
        <v>113</v>
      </c>
      <c r="AF164" t="s">
        <v>121</v>
      </c>
      <c r="AG164" s="41" t="str">
        <f>""</f>
        <v/>
      </c>
      <c r="AH164" s="98" t="str">
        <f>IF(NOT(ISERROR(MATCH("Selvfinansieret",B153,0))),"",IF(NOT(ISERROR(MATCH(B153,{"ABER"},0))),AE164,IF(NOT(ISERROR(MATCH(B153,{"GBER"},0))),AF164,IF(NOT(ISERROR(MATCH(B153,{"FIBER"},0))),AG164,IF(NOT(ISERROR(MATCH(B153,{"Ej statsstøtte"},0))),AD164,"")))))</f>
        <v/>
      </c>
      <c r="AI164" s="40" t="s">
        <v>86</v>
      </c>
    </row>
    <row r="165" spans="1:41" ht="14.5" thickBot="1">
      <c r="A165" s="504" t="s">
        <v>1</v>
      </c>
      <c r="B165" s="112">
        <f>IFERROR(IF(E165=0,0,Y165),0)</f>
        <v>0</v>
      </c>
      <c r="C165" s="110">
        <f>IFERROR(E165-B165,0)</f>
        <v>0</v>
      </c>
      <c r="D165" s="110"/>
      <c r="E165" s="524"/>
      <c r="F165" s="47"/>
      <c r="G165" s="577"/>
      <c r="H165" s="578"/>
      <c r="I165" s="578"/>
      <c r="J165" s="578"/>
      <c r="K165" s="578"/>
      <c r="L165" s="578"/>
      <c r="M165" s="578"/>
      <c r="N165" s="578"/>
      <c r="O165" s="582"/>
      <c r="P165" s="104"/>
      <c r="R165"/>
      <c r="S165"/>
      <c r="T165"/>
      <c r="U165" s="20" t="e">
        <f>((F155-((E166*F155+C167+D167)-E166)/E166))*E165</f>
        <v>#VALUE!</v>
      </c>
      <c r="V165" t="e">
        <f>H156*E165</f>
        <v>#VALUE!</v>
      </c>
      <c r="W165" s="3">
        <f>IFERROR(IF(E165=0,0,E165*H155),0)</f>
        <v>0</v>
      </c>
      <c r="X165" s="98">
        <f>IF(E165=0,0,E165*F154)</f>
        <v>0</v>
      </c>
      <c r="Y165" s="98">
        <f>IF(NOT(ISERROR(MATCH("Selvfinansieret",B161,0))),0,IF(OR(NOT(ISERROR(MATCH("Ej statsstøtte",B161,0))),NOT(ISERROR(MATCH(B161,AI171:AI173,0)))),E165,IF(AND(D167=0,C167=0),X165,IF(AND(D167&gt;0,C167=0),V165,IF(AND(D167&gt;0,C167&gt;0,V165=0),0,IF(AND(W165&lt;&gt;0,W165&lt;V165),W165,V165))))))</f>
        <v>0</v>
      </c>
      <c r="Z165" s="98"/>
      <c r="AA165" s="19"/>
      <c r="AB165" s="20"/>
      <c r="AC165"/>
      <c r="AD165" t="s">
        <v>113</v>
      </c>
      <c r="AE165" t="s">
        <v>114</v>
      </c>
      <c r="AF165" t="s">
        <v>122</v>
      </c>
      <c r="AG165" s="41" t="str">
        <f>""</f>
        <v/>
      </c>
      <c r="AH165" s="98" t="str">
        <f>IF(NOT(ISERROR(MATCH("Selvfinansieret",B153,0))),"",IF(NOT(ISERROR(MATCH(B153,{"ABER"},0))),AE165,IF(NOT(ISERROR(MATCH(B153,{"GBER"},0))),AF165,IF(NOT(ISERROR(MATCH(B153,{"FIBER"},0))),AG165,IF(NOT(ISERROR(MATCH(B153,{"Ej statsstøtte"},0))),AD165,"")))))</f>
        <v/>
      </c>
      <c r="AI165" s="40" t="s">
        <v>87</v>
      </c>
    </row>
    <row r="166" spans="1:41" ht="14.5" thickBot="1">
      <c r="A166" s="505" t="s">
        <v>0</v>
      </c>
      <c r="B166" s="143">
        <f>IF(B164+B165&lt;=0,0,B164+B165)</f>
        <v>0</v>
      </c>
      <c r="C166" s="143">
        <f>IF(C164+C165-C167&lt;=0,0,C164+C165-C167)</f>
        <v>0</v>
      </c>
      <c r="D166" s="113"/>
      <c r="E166" s="506">
        <f>SUM(E157+E158+E159+E160-E161-E162+E163)+E165</f>
        <v>0</v>
      </c>
      <c r="F166" s="222"/>
      <c r="G166" s="579"/>
      <c r="H166" s="580"/>
      <c r="I166" s="580"/>
      <c r="J166" s="580"/>
      <c r="K166" s="580"/>
      <c r="L166" s="580"/>
      <c r="M166" s="580"/>
      <c r="N166" s="580"/>
      <c r="O166" s="583"/>
      <c r="P166" s="23"/>
      <c r="R166"/>
      <c r="S166"/>
      <c r="T166"/>
      <c r="U166" s="20" t="e">
        <f>((F155-((E166*F155+C167+D167)-E166)/E166))*E166</f>
        <v>#VALUE!</v>
      </c>
      <c r="V166" t="e">
        <f>H156*E166</f>
        <v>#VALUE!</v>
      </c>
      <c r="W166" s="3">
        <f>IFERROR(IF(E166=0,0,E166*H155),0)</f>
        <v>0</v>
      </c>
      <c r="Y166" s="98">
        <f>IF(NOT(ISERROR(MATCH("Selvfinansieret",B162,0))),0,IF(OR(NOT(ISERROR(MATCH("Ej statsstøtte",B162,0))),NOT(ISERROR(MATCH(B162,AI172:AI174,0)))),E166,IF(AND(D167=0,C167=0),X166,IF(AND(D167&gt;0,C167=0),V166,IF(AND(D167&gt;0,C167&gt;0,V166=0),0,IF(AND(W166&lt;&gt;0,W166&lt;V166),W166,V166))))))</f>
        <v>0</v>
      </c>
      <c r="Z166" s="98"/>
      <c r="AA166" s="96"/>
      <c r="AB166" s="96"/>
      <c r="AC166"/>
      <c r="AD166" t="s">
        <v>114</v>
      </c>
      <c r="AE166" s="41" t="str">
        <f>""</f>
        <v/>
      </c>
      <c r="AF166" t="s">
        <v>111</v>
      </c>
      <c r="AG166" s="41" t="str">
        <f>""</f>
        <v/>
      </c>
      <c r="AH166" s="98" t="str">
        <f>IF(NOT(ISERROR(MATCH("Selvfinansieret",B153,0))),"",IF(NOT(ISERROR(MATCH(B153,{"ABER"},0))),AE166,IF(NOT(ISERROR(MATCH(B153,{"GBER"},0))),AF166,IF(NOT(ISERROR(MATCH(B153,{"FIBER"},0))),AG166,IF(NOT(ISERROR(MATCH(B153,{"Ej statsstøtte"},0))),AD166,"")))))</f>
        <v/>
      </c>
      <c r="AI166" s="20" t="s">
        <v>135</v>
      </c>
    </row>
    <row r="167" spans="1:41">
      <c r="A167" s="507" t="s">
        <v>101</v>
      </c>
      <c r="B167" s="510">
        <f>B166</f>
        <v>0</v>
      </c>
      <c r="C167" s="509"/>
      <c r="D167" s="509"/>
      <c r="E167" s="510">
        <f>SUM(B157+B158+B159+B160-B161-B162+B163)</f>
        <v>0</v>
      </c>
      <c r="F167" s="101"/>
      <c r="G167" s="511"/>
      <c r="H167" s="511"/>
      <c r="I167" s="511"/>
      <c r="J167" s="511"/>
      <c r="K167" s="511"/>
      <c r="L167" s="511"/>
      <c r="M167" s="511"/>
      <c r="N167" s="511"/>
      <c r="O167" s="511"/>
      <c r="P167" s="23"/>
      <c r="R167"/>
      <c r="S167"/>
      <c r="T167"/>
      <c r="U167"/>
      <c r="W167"/>
      <c r="Y167" s="98"/>
      <c r="Z167" s="98"/>
      <c r="AA167" s="35"/>
      <c r="AB167" s="97"/>
      <c r="AC167" s="20"/>
      <c r="AD167" t="s">
        <v>124</v>
      </c>
      <c r="AE167" s="3" t="str">
        <f>""</f>
        <v/>
      </c>
      <c r="AF167" s="41" t="s">
        <v>123</v>
      </c>
      <c r="AG167" s="41" t="str">
        <f>""</f>
        <v/>
      </c>
      <c r="AH167" s="98" t="str">
        <f>IF(NOT(ISERROR(MATCH("Selvfinansieret",B153,0))),"",IF(NOT(ISERROR(MATCH(B153,{"ABER"},0))),AE167,IF(NOT(ISERROR(MATCH(B153,{"GBER"},0))),AF167,IF(NOT(ISERROR(MATCH(B153,{"FIBER"},0))),AG167,IF(NOT(ISERROR(MATCH(B153,{"Ej statsstøtte"},0))),AD167,"")))))</f>
        <v/>
      </c>
      <c r="AI167" t="s">
        <v>149</v>
      </c>
      <c r="AK167" s="4"/>
      <c r="AL167" s="4"/>
      <c r="AM167" s="4"/>
      <c r="AN167" s="4"/>
      <c r="AO167" s="4"/>
    </row>
    <row r="168" spans="1:41">
      <c r="A168" s="512"/>
      <c r="B168" s="513"/>
      <c r="C168" s="513"/>
      <c r="D168" s="513"/>
      <c r="E168" s="514"/>
      <c r="F168" s="79"/>
      <c r="G168" s="511"/>
      <c r="H168" s="511"/>
      <c r="I168" s="511"/>
      <c r="J168" s="511"/>
      <c r="K168" s="511"/>
      <c r="L168" s="511"/>
      <c r="M168" s="511"/>
      <c r="N168" s="511"/>
      <c r="O168" s="511"/>
      <c r="P168" s="23"/>
      <c r="R168"/>
      <c r="S168"/>
      <c r="T168"/>
      <c r="U168"/>
      <c r="W168"/>
      <c r="Y168" s="98"/>
      <c r="Z168" s="98"/>
      <c r="AA168" s="98"/>
      <c r="AB168" s="4"/>
      <c r="AC168" s="4"/>
      <c r="AD168" t="s">
        <v>137</v>
      </c>
      <c r="AE168" s="4" t="str">
        <f>""</f>
        <v/>
      </c>
      <c r="AF168" s="4" t="str">
        <f>""</f>
        <v/>
      </c>
      <c r="AG168" s="41" t="str">
        <f>""</f>
        <v/>
      </c>
      <c r="AH168" s="98" t="str">
        <f>IF(NOT(ISERROR(MATCH("Selvfinansieret",B153,0))),"",IF(NOT(ISERROR(MATCH(B153,{"ABER"},0))),AE168,IF(NOT(ISERROR(MATCH(B153,{"GBER"},0))),AF168,IF(NOT(ISERROR(MATCH(B153,{"FIBER"},0))),AG168,IF(NOT(ISERROR(MATCH(B153,{"Ej statsstøtte"},0))),AD168,"")))))</f>
        <v/>
      </c>
      <c r="AI168" s="4"/>
      <c r="AJ168" s="4"/>
      <c r="AK168" s="4"/>
      <c r="AL168" s="4"/>
      <c r="AM168" s="4"/>
      <c r="AN168" s="4"/>
      <c r="AO168" s="4"/>
    </row>
    <row r="169" spans="1:41">
      <c r="A169" s="515"/>
      <c r="B169" s="516"/>
      <c r="C169" s="516"/>
      <c r="D169" s="516"/>
      <c r="E169" s="517" t="s">
        <v>133</v>
      </c>
      <c r="F169" s="518" t="str">
        <f>F154</f>
        <v/>
      </c>
      <c r="G169" s="79"/>
      <c r="H169" s="511"/>
      <c r="I169" s="511"/>
      <c r="J169" s="511"/>
      <c r="K169" s="511"/>
      <c r="L169" s="511"/>
      <c r="M169" s="511"/>
      <c r="N169" s="511"/>
      <c r="O169" s="511"/>
      <c r="P169" s="80"/>
      <c r="Q169" s="23"/>
      <c r="R169"/>
      <c r="S169"/>
      <c r="T169"/>
      <c r="U169"/>
      <c r="W169"/>
      <c r="Y169"/>
      <c r="Z169" s="98"/>
      <c r="AD169" s="4"/>
      <c r="AE169" s="4"/>
      <c r="AF169" s="4"/>
      <c r="AG169" s="4"/>
      <c r="AH169" s="4"/>
      <c r="AI169" s="4"/>
      <c r="AJ169" s="4"/>
      <c r="AK169" s="4"/>
      <c r="AL169" s="4"/>
      <c r="AM169" s="4"/>
      <c r="AN169" s="4"/>
      <c r="AO169" s="4"/>
    </row>
    <row r="170" spans="1:41" ht="28">
      <c r="A170" s="515"/>
      <c r="B170" s="516"/>
      <c r="C170" s="516"/>
      <c r="D170" s="516"/>
      <c r="E170" s="519" t="s">
        <v>152</v>
      </c>
      <c r="F170" s="518" t="str">
        <f>IFERROR(B166/E166,"")</f>
        <v/>
      </c>
      <c r="G170" s="79"/>
      <c r="H170" s="511"/>
      <c r="I170" s="511"/>
      <c r="J170" s="511"/>
      <c r="K170" s="511"/>
      <c r="L170" s="511"/>
      <c r="M170" s="511"/>
      <c r="N170" s="511"/>
      <c r="O170" s="511"/>
      <c r="P170" s="80"/>
      <c r="Q170" s="23"/>
      <c r="R170"/>
      <c r="S170"/>
      <c r="T170"/>
      <c r="U170"/>
      <c r="W170"/>
      <c r="Y170"/>
      <c r="Z170" s="98"/>
      <c r="AD170" s="4"/>
      <c r="AE170" s="4"/>
      <c r="AF170" s="4"/>
      <c r="AG170" s="4"/>
      <c r="AH170" s="4"/>
      <c r="AI170" s="4"/>
      <c r="AJ170" s="4"/>
      <c r="AK170" s="4"/>
      <c r="AL170" s="4"/>
      <c r="AM170" s="4"/>
      <c r="AN170" s="4"/>
      <c r="AO170" s="4"/>
    </row>
    <row r="171" spans="1:41">
      <c r="A171" s="14"/>
      <c r="B171" s="15"/>
      <c r="C171" s="15"/>
      <c r="D171" s="15"/>
      <c r="E171" s="16" t="s">
        <v>57</v>
      </c>
      <c r="F171" s="50">
        <f>IF(NOT(ISERROR(MATCH("Ej statsstøtte",B153,0))),0,IFERROR(E165/E164,0))</f>
        <v>0</v>
      </c>
      <c r="G171" s="520"/>
      <c r="H171" s="481"/>
      <c r="I171" s="481"/>
      <c r="J171" s="481"/>
      <c r="K171" s="481"/>
      <c r="L171" s="481"/>
      <c r="M171" s="481"/>
      <c r="N171" s="481"/>
      <c r="O171" s="481"/>
      <c r="P171" s="2"/>
      <c r="R171"/>
      <c r="S171"/>
      <c r="T171"/>
      <c r="U171"/>
      <c r="W171"/>
      <c r="Y171"/>
    </row>
    <row r="172" spans="1:41" ht="14.5">
      <c r="A172" s="31" t="s">
        <v>64</v>
      </c>
      <c r="B172" s="32">
        <f>IFERROR(E166/$E$15,0)</f>
        <v>0</v>
      </c>
      <c r="C172" s="15"/>
      <c r="D172" s="15"/>
      <c r="E172" s="174" t="s">
        <v>58</v>
      </c>
      <c r="F172" s="50">
        <f>IFERROR(E165/E157,0)</f>
        <v>0</v>
      </c>
      <c r="G172" s="404"/>
      <c r="H172" s="481"/>
      <c r="I172" s="481"/>
      <c r="J172" s="481"/>
      <c r="K172" s="481"/>
      <c r="L172" s="481"/>
      <c r="M172" s="481"/>
      <c r="N172" s="481"/>
      <c r="O172" s="481"/>
      <c r="P172" s="2"/>
      <c r="R172"/>
      <c r="S172"/>
      <c r="T172"/>
      <c r="U172"/>
      <c r="W172"/>
      <c r="Y172"/>
    </row>
    <row r="173" spans="1:41" ht="14.5">
      <c r="A173" s="521"/>
      <c r="B173" s="522"/>
      <c r="C173" s="404"/>
      <c r="D173" s="404"/>
      <c r="E173" s="174"/>
      <c r="F173" s="404"/>
      <c r="G173" s="404"/>
      <c r="H173" s="481"/>
      <c r="I173" s="481"/>
      <c r="J173" s="481"/>
      <c r="K173" s="481"/>
      <c r="L173" s="481"/>
      <c r="M173" s="481"/>
      <c r="N173" s="481"/>
      <c r="O173" s="481"/>
      <c r="P173" s="2"/>
      <c r="R173"/>
      <c r="S173"/>
      <c r="T173"/>
      <c r="U173"/>
      <c r="W173"/>
      <c r="Y173"/>
      <c r="AD173"/>
    </row>
    <row r="174" spans="1:41" ht="14.5">
      <c r="A174" s="9" t="s">
        <v>24</v>
      </c>
      <c r="B174" s="175"/>
      <c r="C174" s="119" t="s">
        <v>42</v>
      </c>
      <c r="D174" s="119"/>
      <c r="E174" s="10" t="s">
        <v>27</v>
      </c>
      <c r="F174" s="488"/>
      <c r="G174" s="489"/>
      <c r="H174" s="118"/>
      <c r="I174" s="120"/>
      <c r="J174" s="489"/>
      <c r="K174" s="489"/>
      <c r="L174" s="489"/>
      <c r="M174" s="489"/>
      <c r="N174" s="404"/>
      <c r="O174" s="404"/>
      <c r="R174" s="27"/>
      <c r="S174" s="36"/>
      <c r="T174" s="97"/>
      <c r="W174" s="3"/>
      <c r="X174" s="40"/>
      <c r="AA174" s="98" t="str">
        <f>IF(NOT(ISERROR(MATCH("Selvfinansieret",B175,0))),"",IF(NOT(ISERROR(MATCH(B175,{"ABER"},0))),IF(X174=0,"",X174),IF(NOT(ISERROR(MATCH(B175,{"GEBER"},0))),IF(AG189=0,"",AG189),IF(NOT(ISERROR(MATCH(B175,{"FIBER"},0))),IF(Z174=0,"",Z174),""))))</f>
        <v/>
      </c>
      <c r="AF174" s="98"/>
    </row>
    <row r="175" spans="1:41" ht="14.5">
      <c r="A175" s="9" t="s">
        <v>144</v>
      </c>
      <c r="B175" s="490"/>
      <c r="C175" s="119"/>
      <c r="D175" s="119"/>
      <c r="E175" s="10" t="s">
        <v>127</v>
      </c>
      <c r="F175" s="490" t="str">
        <f>IF(ISBLANK($F$19),"Projektform skal vælges ved hovedansøger",$F$19)</f>
        <v>Samarbejde</v>
      </c>
      <c r="G175" s="489"/>
      <c r="H175" s="118"/>
      <c r="I175" s="120"/>
      <c r="J175" s="489"/>
      <c r="K175" s="489"/>
      <c r="L175" s="489"/>
      <c r="M175" s="489"/>
      <c r="N175" s="404"/>
      <c r="O175" s="404"/>
      <c r="R175" s="27"/>
      <c r="S175" s="36"/>
      <c r="T175" s="40"/>
      <c r="W175" s="3"/>
      <c r="X175" s="40"/>
      <c r="Y175" s="41"/>
      <c r="AA175" s="98"/>
      <c r="AF175" s="98"/>
    </row>
    <row r="176" spans="1:41" ht="29">
      <c r="A176" s="10" t="s">
        <v>25</v>
      </c>
      <c r="B176" s="490"/>
      <c r="C176" s="10"/>
      <c r="D176" s="10"/>
      <c r="E176" s="128" t="s">
        <v>26</v>
      </c>
      <c r="F176" s="129" t="str">
        <f>IFERROR(IF(NOT(ISERROR(MATCH(B175,{"ABER"},0))),INDEX(ABER_Tilskudsprocent_liste[#All],MATCH(B176,ABER_Tilskudsprocent_liste[[#All],[Typer af projekter og aktiviteter/ virksomhedsstørrelse]],0),MATCH(AA178,ABER_Tilskudsprocent_liste[#Headers],0)),IF(NOT(ISERROR(MATCH(B175,{"GBER"},0))),INDEX(GEBER_Tilskudsprocent_liste[#All],MATCH(B176,GEBER_Tilskudsprocent_liste[[#All],[Typer af projekter og aktiviteter/ virksomhedsstørrelse]],0),MATCH(AA178,GEBER_Tilskudsprocent_liste[#Headers],0)),IF(NOT(ISERROR(MATCH(B175,{"FIBER"},0))),INDEX(FIBER_Tilskudsprocent_liste[#All],MATCH(B176,FIBER_Tilskudsprocent_liste[[#All],[Typer af projekter og aktiviteter/ virksomhedsstørrelse]],0),MATCH(AA178,FIBER_Tilskudsprocent_liste[#Headers],0)),""))),"")</f>
        <v/>
      </c>
      <c r="G176" s="128" t="s">
        <v>150</v>
      </c>
      <c r="H176" s="144" t="s">
        <v>155</v>
      </c>
      <c r="I176" s="145"/>
      <c r="J176" s="257" t="s">
        <v>158</v>
      </c>
      <c r="K176" s="257"/>
      <c r="L176" s="489"/>
      <c r="M176" s="489"/>
      <c r="N176" s="404"/>
      <c r="O176" s="404"/>
      <c r="R176" s="28"/>
      <c r="S176" s="37"/>
      <c r="T176" s="40"/>
      <c r="W176" s="3"/>
      <c r="X176" s="100"/>
      <c r="AB176" s="40"/>
      <c r="AF176" s="98"/>
    </row>
    <row r="177" spans="1:41" ht="14.5">
      <c r="A177" s="9"/>
      <c r="B177" s="10"/>
      <c r="C177" s="10"/>
      <c r="D177" s="10"/>
      <c r="E177" s="128"/>
      <c r="F177" s="150" t="str">
        <f>IFERROR(IF(NOT(ISERROR(MATCH(B175,{"ABER"},0))),INDEX(ABER_Tilskudsprocent_liste[#All],MATCH(B176,ABER_Tilskudsprocent_liste[[#All],[Typer af projekter og aktiviteter/ virksomhedsstørrelse]],0),MATCH(AA178,ABER_Tilskudsprocent_liste[#Headers],0)),IF(NOT(ISERROR(MATCH(B175,{"GBER"},0))),INDEX(GEBER_Tilskudsprocent_liste[#All],MATCH(B176,GEBER_Tilskudsprocent_liste[[#All],[Typer af projekter og aktiviteter/ virksomhedsstørrelse]],0),MATCH(AA178,GEBER_Tilskudsprocent_liste[#Headers],0)),IF(NOT(ISERROR(MATCH(B175,{"FIBER"},0))),INDEX(FIBER_Tilskudsprocent_liste[#All],MATCH(B176,FIBER_Tilskudsprocent_liste[[#All],[Typer af projekter og aktiviteter/ virksomhedsstørrelse]],0),MATCH(AA178,FIBER_Tilskudsprocent_liste[#Headers],0)),""))),"")</f>
        <v/>
      </c>
      <c r="G177" s="493"/>
      <c r="H177" s="257" t="str">
        <f>IFERROR(IF(E188*(1-F177)-C189&lt;0,F177-((E188*F177+C189)-E188)/E188,""),"")</f>
        <v/>
      </c>
      <c r="I177" s="257" t="str">
        <f>IFERROR(IF(D189&lt;&gt;0,IF(D189=E188,0,IF(C189&gt;0,(F177-D189/E188)-H177,"HA")),IF(E188*(1-F177)-C189&lt;0,((F177-((E188*F177+C189+D189)-E188)/E188)),"")),"")</f>
        <v/>
      </c>
      <c r="J177" s="494" t="e">
        <f>I177-H178</f>
        <v>#VALUE!</v>
      </c>
      <c r="K177" s="257"/>
      <c r="L177" s="489"/>
      <c r="M177" s="489"/>
      <c r="N177" s="404"/>
      <c r="O177" s="404"/>
      <c r="R177" s="28"/>
      <c r="S177" s="37"/>
      <c r="T177" s="40"/>
      <c r="U177" s="20" t="s">
        <v>157</v>
      </c>
      <c r="V177" t="s">
        <v>156</v>
      </c>
      <c r="W177" s="98" t="s">
        <v>154</v>
      </c>
      <c r="X177" s="98" t="s">
        <v>153</v>
      </c>
      <c r="Y177" s="98" t="s">
        <v>132</v>
      </c>
      <c r="AA177" s="21" t="s">
        <v>129</v>
      </c>
      <c r="AB177" s="25" t="s">
        <v>127</v>
      </c>
      <c r="AC177"/>
    </row>
    <row r="178" spans="1:41" ht="14.5" thickBot="1">
      <c r="A178" s="495"/>
      <c r="B178" s="478" t="s">
        <v>70</v>
      </c>
      <c r="C178" s="478" t="s">
        <v>145</v>
      </c>
      <c r="D178" s="478" t="s">
        <v>151</v>
      </c>
      <c r="E178" s="478" t="s">
        <v>0</v>
      </c>
      <c r="F178" s="479" t="s">
        <v>9</v>
      </c>
      <c r="G178" s="119"/>
      <c r="H178" s="498" t="e">
        <f>(F177-D189/E188)</f>
        <v>#VALUE!</v>
      </c>
      <c r="I178" s="493"/>
      <c r="J178" s="119"/>
      <c r="K178" s="493"/>
      <c r="L178" s="119"/>
      <c r="M178" s="119"/>
      <c r="N178" s="481"/>
      <c r="O178" s="481"/>
      <c r="P178" s="103"/>
      <c r="Q178" s="21"/>
      <c r="R178" s="38"/>
      <c r="S178" s="20"/>
      <c r="T178" s="20"/>
      <c r="U178"/>
      <c r="V178" s="3"/>
      <c r="W178" s="98"/>
      <c r="X178" s="98"/>
      <c r="Z178" s="40"/>
      <c r="AA178" s="19" t="str">
        <f>CONCATENATE(F174," - ",AB178)</f>
        <v xml:space="preserve"> - Samarbejde</v>
      </c>
      <c r="AB178" t="str">
        <f>F175</f>
        <v>Samarbejde</v>
      </c>
      <c r="AC178"/>
    </row>
    <row r="179" spans="1:41">
      <c r="A179" s="404" t="s">
        <v>67</v>
      </c>
      <c r="B179" s="110">
        <f>IFERROR(IF(E179=0,0,Y179),0)</f>
        <v>0</v>
      </c>
      <c r="C179" s="110">
        <f t="shared" ref="C179:C185" si="16">IFERROR(E179-B179,0)</f>
        <v>0</v>
      </c>
      <c r="D179" s="110"/>
      <c r="E179" s="523"/>
      <c r="F179" s="501"/>
      <c r="G179" s="575" t="s">
        <v>192</v>
      </c>
      <c r="H179" s="576"/>
      <c r="I179" s="576"/>
      <c r="J179" s="576"/>
      <c r="K179" s="576"/>
      <c r="L179" s="576"/>
      <c r="M179" s="576"/>
      <c r="N179" s="576"/>
      <c r="O179" s="581"/>
      <c r="P179" s="104"/>
      <c r="Q179" s="24"/>
      <c r="R179" s="35"/>
      <c r="S179" s="20"/>
      <c r="T179" s="20"/>
      <c r="U179" s="20" t="e">
        <f>((F177-((E188*F177+C189)-E188)/E188))*E179</f>
        <v>#VALUE!</v>
      </c>
      <c r="V179" t="e">
        <f>H178*E179</f>
        <v>#VALUE!</v>
      </c>
      <c r="W179" s="3">
        <f>IFERROR(IF(E179=0,0,E179*H177),0)</f>
        <v>0</v>
      </c>
      <c r="X179" s="98">
        <f>IF(E179=0,0,E179*F176)</f>
        <v>0</v>
      </c>
      <c r="Y179" s="98">
        <f>IF(NOT(ISERROR(MATCH("Selvfinansieret",B175,0))),0,IF(OR(NOT(ISERROR(MATCH("Ej statsstøtte",B175,0))),NOT(ISERROR(MATCH(B175,AI185:AI187,0)))),E179,IF(AND(D189=0,C189=0),X179,IF(AND(D189&gt;0,C189=0),V179,IF(AND(D189&gt;0,C189&gt;0,V179=0),0,IF(AND(W179&lt;&gt;0,W179&lt;V179),W179,V179))))))</f>
        <v>0</v>
      </c>
      <c r="AA179" s="19"/>
      <c r="AB179" s="20"/>
      <c r="AC179"/>
      <c r="AE179" s="537" t="s">
        <v>128</v>
      </c>
      <c r="AF179" s="537"/>
      <c r="AG179" s="537"/>
    </row>
    <row r="180" spans="1:41">
      <c r="A180" s="404" t="s">
        <v>3</v>
      </c>
      <c r="B180" s="110">
        <f t="shared" ref="B180:B185" si="17">IFERROR(IF(E180=0,0,Y180),0)</f>
        <v>0</v>
      </c>
      <c r="C180" s="110">
        <f t="shared" si="16"/>
        <v>0</v>
      </c>
      <c r="D180" s="110"/>
      <c r="E180" s="523"/>
      <c r="F180" s="46"/>
      <c r="G180" s="577"/>
      <c r="H180" s="578"/>
      <c r="I180" s="578"/>
      <c r="J180" s="578"/>
      <c r="K180" s="578"/>
      <c r="L180" s="578"/>
      <c r="M180" s="578"/>
      <c r="N180" s="578"/>
      <c r="O180" s="582"/>
      <c r="P180" s="104"/>
      <c r="Q180" s="35"/>
      <c r="R180" s="39"/>
      <c r="S180" s="22"/>
      <c r="T180" s="20"/>
      <c r="U180" s="20" t="e">
        <f>((F177-((E188*F177+C189+D189)-E188)/E188))*E180</f>
        <v>#VALUE!</v>
      </c>
      <c r="V180" t="e">
        <f>H178*E180</f>
        <v>#VALUE!</v>
      </c>
      <c r="W180" s="3">
        <f>IFERROR(IF(E180=0,0,E180*H177),0)</f>
        <v>0</v>
      </c>
      <c r="X180" s="98">
        <f>IF(E180=0,0,E180*F176)</f>
        <v>0</v>
      </c>
      <c r="Y180" s="98">
        <f>IF(NOT(ISERROR(MATCH("Selvfinansieret",B176,0))),0,IF(OR(NOT(ISERROR(MATCH("Ej statsstøtte",B176,0))),NOT(ISERROR(MATCH(B176,AI186:AI188,0)))),E180,IF(AND(D189=0,C189=0),X180,IF(AND(D189&gt;0,C189=0),V180,IF(AND(D189&gt;0,C189&gt;0,V180=0),0,IF(AND(W180&lt;&gt;0,W180&lt;V180),W180,V180))))))</f>
        <v>0</v>
      </c>
      <c r="AA180" s="19"/>
      <c r="AB180" s="20"/>
      <c r="AC180"/>
    </row>
    <row r="181" spans="1:41">
      <c r="A181" s="404" t="s">
        <v>69</v>
      </c>
      <c r="B181" s="110">
        <f t="shared" si="17"/>
        <v>0</v>
      </c>
      <c r="C181" s="110">
        <f t="shared" si="16"/>
        <v>0</v>
      </c>
      <c r="D181" s="110"/>
      <c r="E181" s="523"/>
      <c r="F181" s="46"/>
      <c r="G181" s="577"/>
      <c r="H181" s="578"/>
      <c r="I181" s="578"/>
      <c r="J181" s="578"/>
      <c r="K181" s="578"/>
      <c r="L181" s="578"/>
      <c r="M181" s="578"/>
      <c r="N181" s="578"/>
      <c r="O181" s="582"/>
      <c r="P181" s="104"/>
      <c r="Q181" s="35"/>
      <c r="R181" s="39"/>
      <c r="S181" s="22"/>
      <c r="T181" s="20"/>
      <c r="U181" s="20" t="e">
        <f>((F177-((E188*F177+C189+D189)-E188)/E188))*E181</f>
        <v>#VALUE!</v>
      </c>
      <c r="V181" t="e">
        <f>H178*E181</f>
        <v>#VALUE!</v>
      </c>
      <c r="W181" s="3">
        <f>IFERROR(IF(E181=0,0,E181*H177),0)</f>
        <v>0</v>
      </c>
      <c r="X181" s="98">
        <f>IF(E181=0,0,E181*F176)</f>
        <v>0</v>
      </c>
      <c r="Y181" s="98">
        <f>IF(NOT(ISERROR(MATCH("Selvfinansieret",B177,0))),0,IF(OR(NOT(ISERROR(MATCH("Ej statsstøtte",B177,0))),NOT(ISERROR(MATCH(B177,AI187:AI189,0)))),E181,IF(AND(D189=0,C189=0),X181,IF(AND(D189&gt;0,C189=0),V181,IF(AND(D189&gt;0,C189&gt;0,V181=0),0,IF(AND(W181&lt;&gt;0,W181&lt;V181),W181,V181))))))</f>
        <v>0</v>
      </c>
      <c r="AA181" s="19"/>
      <c r="AB181" s="20"/>
      <c r="AC181"/>
      <c r="AD181" s="29" t="s">
        <v>147</v>
      </c>
      <c r="AE181" s="29" t="s">
        <v>115</v>
      </c>
      <c r="AF181" s="29" t="s">
        <v>136</v>
      </c>
      <c r="AG181" s="29" t="s">
        <v>116</v>
      </c>
      <c r="AH181" s="29" t="s">
        <v>134</v>
      </c>
      <c r="AI181" s="29" t="s">
        <v>138</v>
      </c>
      <c r="AJ181" s="29" t="s">
        <v>148</v>
      </c>
    </row>
    <row r="182" spans="1:41">
      <c r="A182" s="404" t="s">
        <v>34</v>
      </c>
      <c r="B182" s="110">
        <f t="shared" si="17"/>
        <v>0</v>
      </c>
      <c r="C182" s="110">
        <f t="shared" si="16"/>
        <v>0</v>
      </c>
      <c r="D182" s="110"/>
      <c r="E182" s="523"/>
      <c r="F182" s="46"/>
      <c r="G182" s="577"/>
      <c r="H182" s="578"/>
      <c r="I182" s="578"/>
      <c r="J182" s="578"/>
      <c r="K182" s="578"/>
      <c r="L182" s="578"/>
      <c r="M182" s="578"/>
      <c r="N182" s="578"/>
      <c r="O182" s="582"/>
      <c r="P182" s="105"/>
      <c r="Q182" s="35"/>
      <c r="R182" s="39"/>
      <c r="S182" s="22"/>
      <c r="T182" s="20"/>
      <c r="U182" s="20" t="e">
        <f>((F177-((E188*F177+C189+D189)-E188)/E188))*E182</f>
        <v>#VALUE!</v>
      </c>
      <c r="V182" t="e">
        <f>H178*E182</f>
        <v>#VALUE!</v>
      </c>
      <c r="W182" s="3">
        <f>IFERROR(IF(E182=0,0,E182*H177),0)</f>
        <v>0</v>
      </c>
      <c r="X182" s="98">
        <f>IF(E182=0,0,E182*F176)</f>
        <v>0</v>
      </c>
      <c r="Y182" s="98">
        <f>IF(NOT(ISERROR(MATCH("Selvfinansieret",B178,0))),0,IF(OR(NOT(ISERROR(MATCH("Ej statsstøtte",B178,0))),NOT(ISERROR(MATCH(B178,AI188:AI190,0)))),E182,IF(AND(D189=0,C189=0),X182,IF(AND(D189&gt;0,C189=0),V182,IF(AND(D189&gt;0,C189&gt;0,V182=0),0,IF(AND(W182&lt;&gt;0,W182&lt;V182),W182,V182))))))</f>
        <v>0</v>
      </c>
      <c r="AA182" t="s">
        <v>130</v>
      </c>
      <c r="AB182" t="s">
        <v>125</v>
      </c>
      <c r="AC182"/>
      <c r="AD182" t="s">
        <v>109</v>
      </c>
      <c r="AE182" t="s">
        <v>109</v>
      </c>
      <c r="AF182" t="s">
        <v>117</v>
      </c>
      <c r="AG182" s="95" t="s">
        <v>124</v>
      </c>
      <c r="AH182" s="98" t="str">
        <f>IF(NOT(ISERROR(MATCH("Selvfinansieret",B175,0))),"",IF(NOT(ISERROR(MATCH(B175,{"ABER"},0))),AE182,IF(NOT(ISERROR(MATCH(B175,{"GBER"},0))),AF182,IF(NOT(ISERROR(MATCH(B175,{"FIBER"},0))),AG182,IF(NOT(ISERROR(MATCH(B175,{"Ej statsstøtte"},0))),AD182,"")))))</f>
        <v/>
      </c>
      <c r="AI182" s="96" t="s">
        <v>115</v>
      </c>
    </row>
    <row r="183" spans="1:41">
      <c r="A183" s="404" t="s">
        <v>2</v>
      </c>
      <c r="B183" s="110">
        <f t="shared" si="17"/>
        <v>0</v>
      </c>
      <c r="C183" s="110">
        <f t="shared" si="16"/>
        <v>0</v>
      </c>
      <c r="D183" s="110"/>
      <c r="E183" s="523"/>
      <c r="F183" s="46"/>
      <c r="G183" s="577"/>
      <c r="H183" s="578"/>
      <c r="I183" s="578"/>
      <c r="J183" s="578"/>
      <c r="K183" s="578"/>
      <c r="L183" s="578"/>
      <c r="M183" s="578"/>
      <c r="N183" s="578"/>
      <c r="O183" s="582"/>
      <c r="P183" s="105"/>
      <c r="Q183" s="35"/>
      <c r="R183" s="39"/>
      <c r="S183" s="22"/>
      <c r="T183" s="20"/>
      <c r="U183" s="20" t="e">
        <f>((F177-((E188*F177+C189+D189)-E188)/E188))*E183</f>
        <v>#VALUE!</v>
      </c>
      <c r="V183" t="e">
        <f>H178*E183</f>
        <v>#VALUE!</v>
      </c>
      <c r="W183" s="3">
        <f>IFERROR(IF(E183=0,0,E183*H177),0)</f>
        <v>0</v>
      </c>
      <c r="X183" s="98">
        <f>IF(E183=0,0,E183*F176)</f>
        <v>0</v>
      </c>
      <c r="Y183" s="98">
        <f>IF(NOT(ISERROR(MATCH("Selvfinansieret",B179,0))),0,IF(OR(NOT(ISERROR(MATCH("Ej statsstøtte",B179,0))),NOT(ISERROR(MATCH(B179,AI189:AI191,0)))),E183,IF(AND(D189=0,C189=0),X183,IF(AND(D189&gt;0,C189=0),V183,IF(AND(D189&gt;0,C189&gt;0,V183=0),0,IF(AND(W183&lt;&gt;0,W183&lt;V183),W183,V183))))))</f>
        <v>0</v>
      </c>
      <c r="AA183" t="s">
        <v>56</v>
      </c>
      <c r="AB183" t="s">
        <v>126</v>
      </c>
      <c r="AC183"/>
      <c r="AD183" t="s">
        <v>110</v>
      </c>
      <c r="AE183" t="s">
        <v>110</v>
      </c>
      <c r="AF183" t="s">
        <v>118</v>
      </c>
      <c r="AG183" s="95" t="s">
        <v>111</v>
      </c>
      <c r="AH183" s="98" t="str">
        <f>IF(NOT(ISERROR(MATCH("Selvfinansieret",B175,0))),"",IF(NOT(ISERROR(MATCH(B175,{"ABER"},0))),AE183,IF(NOT(ISERROR(MATCH(B175,{"GBER"},0))),AF183,IF(NOT(ISERROR(MATCH(B175,{"FIBER"},0))),AG183,IF(NOT(ISERROR(MATCH(B175,{"Ej statsstøtte"},0))),AD183,"")))))</f>
        <v/>
      </c>
      <c r="AI183" s="97" t="s">
        <v>136</v>
      </c>
    </row>
    <row r="184" spans="1:41" ht="15.75" customHeight="1">
      <c r="A184" s="404" t="s">
        <v>10</v>
      </c>
      <c r="B184" s="110">
        <f t="shared" si="17"/>
        <v>0</v>
      </c>
      <c r="C184" s="110">
        <f t="shared" si="16"/>
        <v>0</v>
      </c>
      <c r="D184" s="110"/>
      <c r="E184" s="523"/>
      <c r="F184" s="46"/>
      <c r="G184" s="577"/>
      <c r="H184" s="578"/>
      <c r="I184" s="578"/>
      <c r="J184" s="578"/>
      <c r="K184" s="578"/>
      <c r="L184" s="578"/>
      <c r="M184" s="578"/>
      <c r="N184" s="578"/>
      <c r="O184" s="582"/>
      <c r="P184" s="104"/>
      <c r="Q184" s="35"/>
      <c r="R184" s="39"/>
      <c r="S184" s="22"/>
      <c r="T184" s="20"/>
      <c r="U184" s="20" t="e">
        <f>((F177-((E188*F177+C189+D189)-E188)/E188))*E184</f>
        <v>#VALUE!</v>
      </c>
      <c r="V184" t="e">
        <f>H178*E184</f>
        <v>#VALUE!</v>
      </c>
      <c r="W184" s="3">
        <f>IFERROR(IF(E184=0,0,E184*H177),0)</f>
        <v>0</v>
      </c>
      <c r="X184" s="98">
        <f>IF(E184=0,0,E184*F176)</f>
        <v>0</v>
      </c>
      <c r="Y184" s="98">
        <f>IF(NOT(ISERROR(MATCH("Selvfinansieret",B180,0))),0,IF(OR(NOT(ISERROR(MATCH("Ej statsstøtte",B180,0))),NOT(ISERROR(MATCH(B180,AI190:AI192,0)))),E184,IF(AND(D189=0,C189=0),X184,IF(AND(D189&gt;0,C189=0),V184,IF(AND(D189&gt;0,C189&gt;0,V184=0),0,IF(AND(W184&lt;&gt;0,W184&lt;V184),W184,V184))))))</f>
        <v>0</v>
      </c>
      <c r="Z184" s="98"/>
      <c r="AA184" t="s">
        <v>131</v>
      </c>
      <c r="AB184"/>
      <c r="AC184"/>
      <c r="AD184" t="s">
        <v>111</v>
      </c>
      <c r="AE184" t="s">
        <v>111</v>
      </c>
      <c r="AF184" t="s">
        <v>119</v>
      </c>
      <c r="AG184" s="137" t="s">
        <v>137</v>
      </c>
      <c r="AH184" s="98" t="str">
        <f>IF(NOT(ISERROR(MATCH("Selvfinansieret",B175,0))),"",IF(NOT(ISERROR(MATCH(B175,{"ABER"},0))),AE184,IF(NOT(ISERROR(MATCH(B175,{"GBER"},0))),AF184,IF(NOT(ISERROR(MATCH(B175,{"FIBER"},0))),AG184,IF(NOT(ISERROR(MATCH(B175,{"Ej statsstøtte"},0))),AD184,"")))))</f>
        <v/>
      </c>
      <c r="AI184" s="97" t="s">
        <v>116</v>
      </c>
    </row>
    <row r="185" spans="1:41" ht="14.5" thickBot="1">
      <c r="A185" s="476" t="s">
        <v>68</v>
      </c>
      <c r="B185" s="110">
        <f t="shared" si="17"/>
        <v>0</v>
      </c>
      <c r="C185" s="110">
        <f t="shared" si="16"/>
        <v>0</v>
      </c>
      <c r="D185" s="110"/>
      <c r="E185" s="524"/>
      <c r="F185" s="221"/>
      <c r="G185" s="578"/>
      <c r="H185" s="578"/>
      <c r="I185" s="578"/>
      <c r="J185" s="578"/>
      <c r="K185" s="578"/>
      <c r="L185" s="578"/>
      <c r="M185" s="578"/>
      <c r="N185" s="578"/>
      <c r="O185" s="582"/>
      <c r="P185" s="104"/>
      <c r="Q185" s="35"/>
      <c r="R185" s="39"/>
      <c r="S185" s="22"/>
      <c r="T185" s="20"/>
      <c r="U185" s="20" t="e">
        <f>((F177-((E188*F177+C189+D189)-E188)/E188))*E185</f>
        <v>#VALUE!</v>
      </c>
      <c r="V185" t="e">
        <f>H178*E185</f>
        <v>#VALUE!</v>
      </c>
      <c r="W185" s="3">
        <f>IFERROR(IF(E185=0,0,E185*H177),0)</f>
        <v>0</v>
      </c>
      <c r="X185" s="98">
        <f>IF(E185=0,0,E185*F176)</f>
        <v>0</v>
      </c>
      <c r="Y185" s="98">
        <f>IF(NOT(ISERROR(MATCH("Selvfinansieret",B181,0))),0,IF(OR(NOT(ISERROR(MATCH("Ej statsstøtte",B181,0))),NOT(ISERROR(MATCH(B181,AI191:AI193,0)))),E185,IF(AND(D189=0,C189=0),X185,IF(AND(D189&gt;0,C189=0),V185,IF(AND(D189&gt;0,C189&gt;0,V185=0),0,IF(AND(W185&lt;&gt;0,W185&lt;V185),W185,V185))))))</f>
        <v>0</v>
      </c>
      <c r="Z185" s="98"/>
      <c r="AA185" t="s">
        <v>72</v>
      </c>
      <c r="AB185"/>
      <c r="AC185"/>
      <c r="AD185" t="s">
        <v>112</v>
      </c>
      <c r="AE185" t="s">
        <v>112</v>
      </c>
      <c r="AF185" t="s">
        <v>120</v>
      </c>
      <c r="AG185" s="41" t="str">
        <f>""</f>
        <v/>
      </c>
      <c r="AH185" s="98" t="str">
        <f>IF(NOT(ISERROR(MATCH("Selvfinansieret",B175,0))),"",IF(NOT(ISERROR(MATCH(B175,{"ABER"},0))),AE185,IF(NOT(ISERROR(MATCH(B175,{"GBER"},0))),AF185,IF(NOT(ISERROR(MATCH(B175,{"FIBER"},0))),AG185,IF(NOT(ISERROR(MATCH(B175,{"Ej statsstøtte"},0))),AD185,"")))))</f>
        <v/>
      </c>
      <c r="AI185" s="40" t="s">
        <v>85</v>
      </c>
    </row>
    <row r="186" spans="1:41">
      <c r="A186" s="503" t="s">
        <v>21</v>
      </c>
      <c r="B186" s="111">
        <f>SUM(B179+B180+B181+B182-B183-B184+B185)</f>
        <v>0</v>
      </c>
      <c r="C186" s="111">
        <f>SUM(C179+C180+C181+C182-C183-C184+C185)</f>
        <v>0</v>
      </c>
      <c r="D186" s="111"/>
      <c r="E186" s="111">
        <f>SUM(B186:C186)</f>
        <v>0</v>
      </c>
      <c r="F186" s="48"/>
      <c r="G186" s="577"/>
      <c r="H186" s="578"/>
      <c r="I186" s="578"/>
      <c r="J186" s="578"/>
      <c r="K186" s="578"/>
      <c r="L186" s="578"/>
      <c r="M186" s="578"/>
      <c r="N186" s="578"/>
      <c r="O186" s="582"/>
      <c r="P186" s="23"/>
      <c r="R186"/>
      <c r="S186"/>
      <c r="T186"/>
      <c r="U186" s="20" t="e">
        <f>((F177-((E188*F177+C189+D189)-E188)/E188))*E186</f>
        <v>#VALUE!</v>
      </c>
      <c r="V186" t="e">
        <f>H178*E186</f>
        <v>#VALUE!</v>
      </c>
      <c r="W186" s="3">
        <f>IFERROR(IF(E186=0,0,E186*H177),0)</f>
        <v>0</v>
      </c>
      <c r="X186" s="98">
        <f>IF(E186=0,0,E186*F176)</f>
        <v>0</v>
      </c>
      <c r="Y186" s="98">
        <f>IF(NOT(ISERROR(MATCH("Selvfinansieret",B182,0))),0,IF(OR(NOT(ISERROR(MATCH("Ej statsstøtte",B182,0))),NOT(ISERROR(MATCH(B182,AI192:AI194,0)))),E186,IF(AND(D189=0,C189=0),X186,IF(AND(D189&gt;0,C189=0),V186,IF(AND(D189&gt;0,C189&gt;0,V186=0),0,IF(AND(W186&lt;&gt;0,W186&lt;V186),W186,V186))))))</f>
        <v>0</v>
      </c>
      <c r="Z186" s="98"/>
      <c r="AA186" t="s">
        <v>146</v>
      </c>
      <c r="AB186"/>
      <c r="AC186"/>
      <c r="AD186" t="s">
        <v>122</v>
      </c>
      <c r="AE186" t="s">
        <v>113</v>
      </c>
      <c r="AF186" t="s">
        <v>121</v>
      </c>
      <c r="AG186" s="41" t="str">
        <f>""</f>
        <v/>
      </c>
      <c r="AH186" s="98" t="str">
        <f>IF(NOT(ISERROR(MATCH("Selvfinansieret",B175,0))),"",IF(NOT(ISERROR(MATCH(B175,{"ABER"},0))),AE186,IF(NOT(ISERROR(MATCH(B175,{"GBER"},0))),AF186,IF(NOT(ISERROR(MATCH(B175,{"FIBER"},0))),AG186,IF(NOT(ISERROR(MATCH(B175,{"Ej statsstøtte"},0))),AD186,"")))))</f>
        <v/>
      </c>
      <c r="AI186" s="40" t="s">
        <v>86</v>
      </c>
    </row>
    <row r="187" spans="1:41" ht="14.5" thickBot="1">
      <c r="A187" s="504" t="s">
        <v>1</v>
      </c>
      <c r="B187" s="112">
        <f>IFERROR(IF(E187=0,0,Y187),0)</f>
        <v>0</v>
      </c>
      <c r="C187" s="110">
        <f>IFERROR(E187-B187,0)</f>
        <v>0</v>
      </c>
      <c r="D187" s="110"/>
      <c r="E187" s="524"/>
      <c r="F187" s="47"/>
      <c r="G187" s="577"/>
      <c r="H187" s="578"/>
      <c r="I187" s="578"/>
      <c r="J187" s="578"/>
      <c r="K187" s="578"/>
      <c r="L187" s="578"/>
      <c r="M187" s="578"/>
      <c r="N187" s="578"/>
      <c r="O187" s="582"/>
      <c r="P187" s="104"/>
      <c r="R187"/>
      <c r="S187"/>
      <c r="T187"/>
      <c r="U187" s="20" t="e">
        <f>((F177-((E188*F177+C189+D189)-E188)/E188))*E187</f>
        <v>#VALUE!</v>
      </c>
      <c r="V187" t="e">
        <f>H178*E187</f>
        <v>#VALUE!</v>
      </c>
      <c r="W187" s="3">
        <f>IFERROR(IF(E187=0,0,E187*H177),0)</f>
        <v>0</v>
      </c>
      <c r="X187" s="98">
        <f>IF(E187=0,0,E187*F176)</f>
        <v>0</v>
      </c>
      <c r="Y187" s="98">
        <f>IF(NOT(ISERROR(MATCH("Selvfinansieret",B183,0))),0,IF(OR(NOT(ISERROR(MATCH("Ej statsstøtte",B183,0))),NOT(ISERROR(MATCH(B183,AI193:AI195,0)))),E187,IF(AND(D189=0,C189=0),X187,IF(AND(D189&gt;0,C189=0),V187,IF(AND(D189&gt;0,C189&gt;0,V187=0),0,IF(AND(W187&lt;&gt;0,W187&lt;V187),W187,V187))))))</f>
        <v>0</v>
      </c>
      <c r="Z187" s="98"/>
      <c r="AA187" s="19"/>
      <c r="AB187" s="20"/>
      <c r="AC187"/>
      <c r="AD187" t="s">
        <v>113</v>
      </c>
      <c r="AE187" t="s">
        <v>114</v>
      </c>
      <c r="AF187" t="s">
        <v>122</v>
      </c>
      <c r="AG187" s="41" t="str">
        <f>""</f>
        <v/>
      </c>
      <c r="AH187" s="98" t="str">
        <f>IF(NOT(ISERROR(MATCH("Selvfinansieret",B175,0))),"",IF(NOT(ISERROR(MATCH(B175,{"ABER"},0))),AE187,IF(NOT(ISERROR(MATCH(B175,{"GBER"},0))),AF187,IF(NOT(ISERROR(MATCH(B175,{"FIBER"},0))),AG187,IF(NOT(ISERROR(MATCH(B175,{"Ej statsstøtte"},0))),AD187,"")))))</f>
        <v/>
      </c>
      <c r="AI187" s="40" t="s">
        <v>87</v>
      </c>
    </row>
    <row r="188" spans="1:41" ht="14.5" thickBot="1">
      <c r="A188" s="505" t="s">
        <v>0</v>
      </c>
      <c r="B188" s="143">
        <f>IF(B186+B187&lt;=0,0,B186+B187)</f>
        <v>0</v>
      </c>
      <c r="C188" s="143">
        <f>IF(C186+C187-C189&lt;=0,0,C186+C187-C189)</f>
        <v>0</v>
      </c>
      <c r="D188" s="113"/>
      <c r="E188" s="506">
        <f>SUM(E179+E180+E181+E182-E183-E184+E185)+E187</f>
        <v>0</v>
      </c>
      <c r="F188" s="82"/>
      <c r="G188" s="579"/>
      <c r="H188" s="580"/>
      <c r="I188" s="580"/>
      <c r="J188" s="580"/>
      <c r="K188" s="580"/>
      <c r="L188" s="580"/>
      <c r="M188" s="580"/>
      <c r="N188" s="580"/>
      <c r="O188" s="583"/>
      <c r="P188" s="23"/>
      <c r="R188"/>
      <c r="S188"/>
      <c r="T188"/>
      <c r="U188" s="20" t="e">
        <f>((F177-((E188*F177+C189+D189)-E188)/E188))*E188</f>
        <v>#VALUE!</v>
      </c>
      <c r="V188" t="e">
        <f>H178*E188</f>
        <v>#VALUE!</v>
      </c>
      <c r="W188" s="3">
        <f>IFERROR(IF(E188=0,0,E188*H177),0)</f>
        <v>0</v>
      </c>
      <c r="Y188" s="98">
        <f>IF(NOT(ISERROR(MATCH("Selvfinansieret",B184,0))),0,IF(OR(NOT(ISERROR(MATCH("Ej statsstøtte",B184,0))),NOT(ISERROR(MATCH(B184,AI194:AI196,0)))),E188,IF(AND(D189=0,C189=0),X188,IF(AND(D189&gt;0,C189=0),V188,IF(AND(D189&gt;0,C189&gt;0,V188=0),0,IF(AND(W188&lt;&gt;0,W188&lt;V188),W188,V188))))))</f>
        <v>0</v>
      </c>
      <c r="Z188" s="98"/>
      <c r="AA188" s="96"/>
      <c r="AB188" s="96"/>
      <c r="AC188"/>
      <c r="AD188" t="s">
        <v>114</v>
      </c>
      <c r="AE188" s="41" t="str">
        <f>""</f>
        <v/>
      </c>
      <c r="AF188" t="s">
        <v>111</v>
      </c>
      <c r="AG188" s="41" t="str">
        <f>""</f>
        <v/>
      </c>
      <c r="AH188" s="98" t="str">
        <f>IF(NOT(ISERROR(MATCH("Selvfinansieret",B175,0))),"",IF(NOT(ISERROR(MATCH(B175,{"ABER"},0))),AE188,IF(NOT(ISERROR(MATCH(B175,{"GBER"},0))),AF188,IF(NOT(ISERROR(MATCH(B175,{"FIBER"},0))),AG188,IF(NOT(ISERROR(MATCH(B175,{"Ej statsstøtte"},0))),AD188,"")))))</f>
        <v/>
      </c>
      <c r="AI188" s="20" t="s">
        <v>135</v>
      </c>
    </row>
    <row r="189" spans="1:41">
      <c r="A189" s="507" t="s">
        <v>101</v>
      </c>
      <c r="B189" s="510">
        <f>B188</f>
        <v>0</v>
      </c>
      <c r="C189" s="509"/>
      <c r="D189" s="509"/>
      <c r="E189" s="510">
        <f>SUM(B179+B180+B181+B182-B183-B184+B185)</f>
        <v>0</v>
      </c>
      <c r="F189" s="101"/>
      <c r="G189" s="511"/>
      <c r="H189" s="511"/>
      <c r="I189" s="511"/>
      <c r="J189" s="511"/>
      <c r="K189" s="511"/>
      <c r="L189" s="511"/>
      <c r="M189" s="511"/>
      <c r="N189" s="511"/>
      <c r="O189" s="511"/>
      <c r="P189" s="23"/>
      <c r="R189"/>
      <c r="S189"/>
      <c r="T189"/>
      <c r="U189"/>
      <c r="W189"/>
      <c r="Y189" s="98"/>
      <c r="Z189" s="98"/>
      <c r="AA189" s="35"/>
      <c r="AB189" s="97"/>
      <c r="AC189" s="20"/>
      <c r="AD189" t="s">
        <v>124</v>
      </c>
      <c r="AE189" s="3" t="str">
        <f>""</f>
        <v/>
      </c>
      <c r="AF189" s="41" t="s">
        <v>123</v>
      </c>
      <c r="AG189" s="41" t="str">
        <f>""</f>
        <v/>
      </c>
      <c r="AH189" s="98" t="str">
        <f>IF(NOT(ISERROR(MATCH("Selvfinansieret",B175,0))),"",IF(NOT(ISERROR(MATCH(B175,{"ABER"},0))),AE189,IF(NOT(ISERROR(MATCH(B175,{"GBER"},0))),AF189,IF(NOT(ISERROR(MATCH(B175,{"FIBER"},0))),AG189,IF(NOT(ISERROR(MATCH(B175,{"Ej statsstøtte"},0))),AD189,"")))))</f>
        <v/>
      </c>
      <c r="AI189" t="s">
        <v>149</v>
      </c>
      <c r="AK189" s="4"/>
      <c r="AL189" s="4"/>
      <c r="AM189" s="4"/>
      <c r="AN189" s="4"/>
      <c r="AO189" s="4"/>
    </row>
    <row r="190" spans="1:41">
      <c r="A190" s="512"/>
      <c r="B190" s="513"/>
      <c r="C190" s="513"/>
      <c r="D190" s="513"/>
      <c r="E190" s="514"/>
      <c r="F190" s="79"/>
      <c r="G190" s="511"/>
      <c r="H190" s="511"/>
      <c r="I190" s="511"/>
      <c r="J190" s="511"/>
      <c r="K190" s="511"/>
      <c r="L190" s="511"/>
      <c r="M190" s="511"/>
      <c r="N190" s="511"/>
      <c r="O190" s="511"/>
      <c r="P190" s="23"/>
      <c r="R190"/>
      <c r="S190"/>
      <c r="T190"/>
      <c r="U190"/>
      <c r="W190"/>
      <c r="Y190" s="98"/>
      <c r="Z190" s="98"/>
      <c r="AA190" s="98"/>
      <c r="AB190" s="4"/>
      <c r="AC190" s="4"/>
      <c r="AD190" t="s">
        <v>137</v>
      </c>
      <c r="AE190" s="4" t="str">
        <f>""</f>
        <v/>
      </c>
      <c r="AF190" s="4" t="str">
        <f>""</f>
        <v/>
      </c>
      <c r="AG190" s="41" t="str">
        <f>""</f>
        <v/>
      </c>
      <c r="AH190" s="98" t="str">
        <f>IF(NOT(ISERROR(MATCH("Selvfinansieret",B175,0))),"",IF(NOT(ISERROR(MATCH(B175,{"ABER"},0))),AE190,IF(NOT(ISERROR(MATCH(B175,{"GBER"},0))),AF190,IF(NOT(ISERROR(MATCH(B175,{"FIBER"},0))),AG190,IF(NOT(ISERROR(MATCH(B175,{"Ej statsstøtte"},0))),AD190,"")))))</f>
        <v/>
      </c>
      <c r="AI190" s="4"/>
      <c r="AJ190" s="4"/>
      <c r="AK190" s="4"/>
      <c r="AL190" s="4"/>
      <c r="AM190" s="4"/>
      <c r="AN190" s="4"/>
      <c r="AO190" s="4"/>
    </row>
    <row r="191" spans="1:41">
      <c r="A191" s="515"/>
      <c r="B191" s="516"/>
      <c r="C191" s="516"/>
      <c r="D191" s="516"/>
      <c r="E191" s="517" t="s">
        <v>133</v>
      </c>
      <c r="F191" s="518" t="str">
        <f>F176</f>
        <v/>
      </c>
      <c r="G191" s="79"/>
      <c r="H191" s="511"/>
      <c r="I191" s="511"/>
      <c r="J191" s="511"/>
      <c r="K191" s="511"/>
      <c r="L191" s="511"/>
      <c r="M191" s="511"/>
      <c r="N191" s="511"/>
      <c r="O191" s="511"/>
      <c r="P191" s="80"/>
      <c r="Q191" s="23"/>
      <c r="R191"/>
      <c r="S191"/>
      <c r="T191"/>
      <c r="U191"/>
      <c r="W191"/>
      <c r="Y191"/>
      <c r="Z191" s="98"/>
      <c r="AD191" s="4"/>
      <c r="AE191" s="4"/>
      <c r="AF191" s="4"/>
      <c r="AG191" s="4"/>
      <c r="AH191" s="4"/>
      <c r="AI191" s="4"/>
      <c r="AJ191" s="4"/>
      <c r="AK191" s="4"/>
      <c r="AL191" s="4"/>
      <c r="AM191" s="4"/>
      <c r="AN191" s="4"/>
      <c r="AO191" s="4"/>
    </row>
    <row r="192" spans="1:41" ht="28">
      <c r="A192" s="515"/>
      <c r="B192" s="516"/>
      <c r="C192" s="516"/>
      <c r="D192" s="516"/>
      <c r="E192" s="519" t="s">
        <v>152</v>
      </c>
      <c r="F192" s="518" t="str">
        <f>IFERROR(B188/E188,"")</f>
        <v/>
      </c>
      <c r="G192" s="79"/>
      <c r="H192" s="511"/>
      <c r="I192" s="511"/>
      <c r="J192" s="511"/>
      <c r="K192" s="511"/>
      <c r="L192" s="511"/>
      <c r="M192" s="511"/>
      <c r="N192" s="511"/>
      <c r="O192" s="511"/>
      <c r="P192" s="80"/>
      <c r="Q192" s="23"/>
      <c r="R192"/>
      <c r="S192"/>
      <c r="T192"/>
      <c r="U192"/>
      <c r="W192"/>
      <c r="Y192"/>
      <c r="Z192" s="98"/>
      <c r="AD192" s="4"/>
      <c r="AE192" s="4"/>
      <c r="AF192" s="4"/>
      <c r="AG192" s="4"/>
      <c r="AH192" s="4"/>
      <c r="AI192" s="4"/>
      <c r="AJ192" s="4"/>
      <c r="AK192" s="4"/>
      <c r="AL192" s="4"/>
      <c r="AM192" s="4"/>
      <c r="AN192" s="4"/>
      <c r="AO192" s="4"/>
    </row>
    <row r="193" spans="1:36">
      <c r="A193" s="14"/>
      <c r="B193" s="15"/>
      <c r="C193" s="15"/>
      <c r="D193" s="15"/>
      <c r="E193" s="16" t="s">
        <v>57</v>
      </c>
      <c r="F193" s="50">
        <f>IF(NOT(ISERROR(MATCH("Ej statsstøtte",B175,0))),0,IFERROR(E187/E186,0))</f>
        <v>0</v>
      </c>
      <c r="G193" s="520"/>
      <c r="H193" s="481"/>
      <c r="I193" s="481"/>
      <c r="J193" s="481"/>
      <c r="K193" s="481"/>
      <c r="L193" s="481"/>
      <c r="M193" s="481"/>
      <c r="N193" s="481"/>
      <c r="O193" s="481"/>
      <c r="P193" s="2"/>
      <c r="R193"/>
      <c r="S193"/>
      <c r="T193"/>
      <c r="U193"/>
      <c r="W193"/>
      <c r="Y193"/>
    </row>
    <row r="194" spans="1:36" ht="14.5">
      <c r="A194" s="31" t="s">
        <v>64</v>
      </c>
      <c r="B194" s="32">
        <f>IFERROR(E188/$E$15,0)</f>
        <v>0</v>
      </c>
      <c r="C194" s="15"/>
      <c r="D194" s="15"/>
      <c r="E194" s="174" t="s">
        <v>58</v>
      </c>
      <c r="F194" s="50">
        <f>IFERROR(E187/E179,0)</f>
        <v>0</v>
      </c>
      <c r="G194" s="404"/>
      <c r="H194" s="481"/>
      <c r="I194" s="481"/>
      <c r="J194" s="481"/>
      <c r="K194" s="481"/>
      <c r="L194" s="481"/>
      <c r="M194" s="481"/>
      <c r="N194" s="481"/>
      <c r="O194" s="481"/>
      <c r="P194" s="2"/>
      <c r="R194"/>
      <c r="S194"/>
      <c r="T194"/>
      <c r="U194"/>
      <c r="W194"/>
      <c r="Y194"/>
    </row>
    <row r="195" spans="1:36" ht="14.5">
      <c r="A195" s="521"/>
      <c r="B195" s="522"/>
      <c r="C195" s="404"/>
      <c r="D195" s="404"/>
      <c r="E195" s="174"/>
      <c r="F195" s="404"/>
      <c r="G195" s="404"/>
      <c r="H195" s="481"/>
      <c r="I195" s="481"/>
      <c r="J195" s="481"/>
      <c r="K195" s="481"/>
      <c r="L195" s="481"/>
      <c r="M195" s="481"/>
      <c r="N195" s="481"/>
      <c r="O195" s="481"/>
      <c r="P195" s="2"/>
      <c r="R195"/>
      <c r="S195"/>
      <c r="T195"/>
      <c r="U195"/>
      <c r="W195"/>
      <c r="Y195"/>
      <c r="AD195"/>
    </row>
    <row r="196" spans="1:36" ht="14.5">
      <c r="A196" s="9" t="s">
        <v>24</v>
      </c>
      <c r="B196" s="175"/>
      <c r="C196" s="119" t="s">
        <v>43</v>
      </c>
      <c r="D196" s="119"/>
      <c r="E196" s="10" t="s">
        <v>27</v>
      </c>
      <c r="F196" s="488"/>
      <c r="G196" s="489"/>
      <c r="H196" s="118"/>
      <c r="I196" s="120"/>
      <c r="J196" s="489"/>
      <c r="K196" s="489"/>
      <c r="L196" s="489"/>
      <c r="M196" s="489"/>
      <c r="N196" s="404"/>
      <c r="O196" s="404"/>
      <c r="R196" s="27"/>
      <c r="S196" s="36"/>
      <c r="T196" s="97"/>
      <c r="W196" s="3"/>
      <c r="X196" s="40"/>
      <c r="AA196" s="98" t="str">
        <f>IF(NOT(ISERROR(MATCH("Selvfinansieret",B197,0))),"",IF(NOT(ISERROR(MATCH(B197,{"ABER"},0))),IF(X196=0,"",X196),IF(NOT(ISERROR(MATCH(B197,{"GEBER"},0))),IF(AG211=0,"",AG211),IF(NOT(ISERROR(MATCH(B197,{"FIBER"},0))),IF(Z196=0,"",Z196),""))))</f>
        <v/>
      </c>
      <c r="AF196" s="98"/>
    </row>
    <row r="197" spans="1:36" ht="14.5">
      <c r="A197" s="9" t="s">
        <v>144</v>
      </c>
      <c r="B197" s="490"/>
      <c r="C197" s="119"/>
      <c r="D197" s="119"/>
      <c r="E197" s="10" t="s">
        <v>127</v>
      </c>
      <c r="F197" s="490" t="str">
        <f>IF(ISBLANK($F$19),"Projektform skal vælges ved hovedansøger",$F$19)</f>
        <v>Samarbejde</v>
      </c>
      <c r="G197" s="489"/>
      <c r="H197" s="118"/>
      <c r="I197" s="120"/>
      <c r="J197" s="489"/>
      <c r="K197" s="489"/>
      <c r="L197" s="489"/>
      <c r="M197" s="489"/>
      <c r="N197" s="404"/>
      <c r="O197" s="404"/>
      <c r="R197" s="27"/>
      <c r="S197" s="36"/>
      <c r="T197" s="40"/>
      <c r="W197" s="3"/>
      <c r="X197" s="40"/>
      <c r="Y197" s="41"/>
      <c r="AA197" s="98"/>
      <c r="AF197" s="98"/>
    </row>
    <row r="198" spans="1:36" ht="29">
      <c r="A198" s="10" t="s">
        <v>25</v>
      </c>
      <c r="B198" s="490"/>
      <c r="C198" s="10"/>
      <c r="D198" s="10"/>
      <c r="E198" s="128" t="s">
        <v>26</v>
      </c>
      <c r="F198" s="129" t="str">
        <f>IFERROR(IF(NOT(ISERROR(MATCH(B197,{"ABER"},0))),INDEX(ABER_Tilskudsprocent_liste[#All],MATCH(B198,ABER_Tilskudsprocent_liste[[#All],[Typer af projekter og aktiviteter/ virksomhedsstørrelse]],0),MATCH(AA200,ABER_Tilskudsprocent_liste[#Headers],0)),IF(NOT(ISERROR(MATCH(B197,{"GBER"},0))),INDEX(GEBER_Tilskudsprocent_liste[#All],MATCH(B198,GEBER_Tilskudsprocent_liste[[#All],[Typer af projekter og aktiviteter/ virksomhedsstørrelse]],0),MATCH(AA200,GEBER_Tilskudsprocent_liste[#Headers],0)),IF(NOT(ISERROR(MATCH(B197,{"FIBER"},0))),INDEX(FIBER_Tilskudsprocent_liste[#All],MATCH(B198,FIBER_Tilskudsprocent_liste[[#All],[Typer af projekter og aktiviteter/ virksomhedsstørrelse]],0),MATCH(AA200,FIBER_Tilskudsprocent_liste[#Headers],0)),""))),"")</f>
        <v/>
      </c>
      <c r="G198" s="128" t="s">
        <v>150</v>
      </c>
      <c r="H198" s="144" t="s">
        <v>155</v>
      </c>
      <c r="I198" s="145"/>
      <c r="J198" s="257" t="s">
        <v>158</v>
      </c>
      <c r="K198" s="257"/>
      <c r="L198" s="489"/>
      <c r="M198" s="489"/>
      <c r="N198" s="404"/>
      <c r="O198" s="404"/>
      <c r="R198" s="28"/>
      <c r="S198" s="37"/>
      <c r="T198" s="40"/>
      <c r="W198" s="3"/>
      <c r="X198" s="100"/>
      <c r="AB198" s="40"/>
      <c r="AF198" s="98"/>
    </row>
    <row r="199" spans="1:36" ht="14.5">
      <c r="A199" s="9"/>
      <c r="B199" s="10"/>
      <c r="C199" s="10"/>
      <c r="D199" s="10"/>
      <c r="E199" s="128"/>
      <c r="F199" s="150" t="str">
        <f>IFERROR(IF(NOT(ISERROR(MATCH(B197,{"ABER"},0))),INDEX(ABER_Tilskudsprocent_liste[#All],MATCH(B198,ABER_Tilskudsprocent_liste[[#All],[Typer af projekter og aktiviteter/ virksomhedsstørrelse]],0),MATCH(AA200,ABER_Tilskudsprocent_liste[#Headers],0)),IF(NOT(ISERROR(MATCH(B197,{"GBER"},0))),INDEX(GEBER_Tilskudsprocent_liste[#All],MATCH(B198,GEBER_Tilskudsprocent_liste[[#All],[Typer af projekter og aktiviteter/ virksomhedsstørrelse]],0),MATCH(AA200,GEBER_Tilskudsprocent_liste[#Headers],0)),IF(NOT(ISERROR(MATCH(B197,{"FIBER"},0))),INDEX(FIBER_Tilskudsprocent_liste[#All],MATCH(B198,FIBER_Tilskudsprocent_liste[[#All],[Typer af projekter og aktiviteter/ virksomhedsstørrelse]],0),MATCH(AA200,FIBER_Tilskudsprocent_liste[#Headers],0)),""))),"")</f>
        <v/>
      </c>
      <c r="G199" s="493"/>
      <c r="H199" s="257" t="str">
        <f>IFERROR(IF(E210*(1-F199)-C211&lt;0,F199-((E210*F199+C211)-E210)/E210,""),"")</f>
        <v/>
      </c>
      <c r="I199" s="257" t="str">
        <f>IFERROR(IF(D211&lt;&gt;0,IF(D211=E210,0,IF(C211&gt;0,(F199-D211/E210)-H199,"HA")),IF(E210*(1-F199)-C211&lt;0,((F199-((E210*F199+C211+D211)-E210)/E210)),"")),"")</f>
        <v/>
      </c>
      <c r="J199" s="494" t="e">
        <f>I199-H200</f>
        <v>#VALUE!</v>
      </c>
      <c r="K199" s="257"/>
      <c r="L199" s="489"/>
      <c r="M199" s="489"/>
      <c r="N199" s="404"/>
      <c r="O199" s="404"/>
      <c r="R199" s="28"/>
      <c r="S199" s="37"/>
      <c r="T199" s="40"/>
      <c r="U199" s="20" t="s">
        <v>157</v>
      </c>
      <c r="V199" t="s">
        <v>156</v>
      </c>
      <c r="W199" s="98" t="s">
        <v>154</v>
      </c>
      <c r="X199" s="98" t="s">
        <v>153</v>
      </c>
      <c r="Y199" s="98" t="s">
        <v>132</v>
      </c>
      <c r="AA199" s="21" t="s">
        <v>129</v>
      </c>
      <c r="AB199" s="25" t="s">
        <v>127</v>
      </c>
      <c r="AC199"/>
    </row>
    <row r="200" spans="1:36" ht="14.5" thickBot="1">
      <c r="A200" s="495"/>
      <c r="B200" s="478" t="s">
        <v>70</v>
      </c>
      <c r="C200" s="478" t="s">
        <v>145</v>
      </c>
      <c r="D200" s="478" t="s">
        <v>151</v>
      </c>
      <c r="E200" s="478" t="s">
        <v>0</v>
      </c>
      <c r="F200" s="479" t="s">
        <v>9</v>
      </c>
      <c r="G200" s="119"/>
      <c r="H200" s="498" t="e">
        <f>(F199-D211/E210)</f>
        <v>#VALUE!</v>
      </c>
      <c r="I200" s="493"/>
      <c r="J200" s="119"/>
      <c r="K200" s="493"/>
      <c r="L200" s="119"/>
      <c r="M200" s="119"/>
      <c r="N200" s="481"/>
      <c r="O200" s="481"/>
      <c r="P200" s="103"/>
      <c r="Q200" s="21"/>
      <c r="R200" s="38"/>
      <c r="S200" s="20"/>
      <c r="T200" s="20"/>
      <c r="U200"/>
      <c r="V200" s="3"/>
      <c r="W200" s="98"/>
      <c r="X200" s="98"/>
      <c r="Z200" s="40"/>
      <c r="AA200" s="19" t="str">
        <f>CONCATENATE(F196," - ",AB200)</f>
        <v xml:space="preserve"> - Samarbejde</v>
      </c>
      <c r="AB200" t="str">
        <f>F197</f>
        <v>Samarbejde</v>
      </c>
      <c r="AC200"/>
    </row>
    <row r="201" spans="1:36">
      <c r="A201" s="404" t="s">
        <v>67</v>
      </c>
      <c r="B201" s="110">
        <f>IFERROR(IF(E201=0,0,Y201),0)</f>
        <v>0</v>
      </c>
      <c r="C201" s="110">
        <f t="shared" ref="C201:C207" si="18">IFERROR(E201-B201,0)</f>
        <v>0</v>
      </c>
      <c r="D201" s="110"/>
      <c r="E201" s="523"/>
      <c r="F201" s="501"/>
      <c r="G201" s="575" t="s">
        <v>192</v>
      </c>
      <c r="H201" s="576"/>
      <c r="I201" s="576"/>
      <c r="J201" s="576"/>
      <c r="K201" s="576"/>
      <c r="L201" s="576"/>
      <c r="M201" s="576"/>
      <c r="N201" s="576"/>
      <c r="O201" s="581"/>
      <c r="P201" s="104"/>
      <c r="Q201" s="24"/>
      <c r="R201" s="35"/>
      <c r="S201" s="20"/>
      <c r="T201" s="20"/>
      <c r="U201" s="20" t="e">
        <f>((F199-((E210*F199+C211)-E210)/E210))*E201</f>
        <v>#VALUE!</v>
      </c>
      <c r="V201" t="e">
        <f>H200*E201</f>
        <v>#VALUE!</v>
      </c>
      <c r="W201" s="3">
        <f>IFERROR(IF(E201=0,0,E201*H199),0)</f>
        <v>0</v>
      </c>
      <c r="X201" s="98">
        <f>IF(E201=0,0,E201*F198)</f>
        <v>0</v>
      </c>
      <c r="Y201" s="98">
        <f>IF(NOT(ISERROR(MATCH("Selvfinansieret",B197,0))),0,IF(OR(NOT(ISERROR(MATCH("Ej statsstøtte",B197,0))),NOT(ISERROR(MATCH(B197,AI207:AI209,0)))),E201,IF(AND(D211=0,C211=0),X201,IF(AND(D211&gt;0,C211=0),V201,IF(AND(D211&gt;0,C211&gt;0,V201=0),0,IF(AND(W201&lt;&gt;0,W201&lt;V201),W201,V201))))))</f>
        <v>0</v>
      </c>
      <c r="AA201" s="19"/>
      <c r="AB201" s="20"/>
      <c r="AC201"/>
      <c r="AE201" s="537" t="s">
        <v>128</v>
      </c>
      <c r="AF201" s="537"/>
      <c r="AG201" s="537"/>
    </row>
    <row r="202" spans="1:36">
      <c r="A202" s="404" t="s">
        <v>3</v>
      </c>
      <c r="B202" s="110">
        <f t="shared" ref="B202:B207" si="19">IFERROR(IF(E202=0,0,Y202),0)</f>
        <v>0</v>
      </c>
      <c r="C202" s="110">
        <f t="shared" si="18"/>
        <v>0</v>
      </c>
      <c r="D202" s="110"/>
      <c r="E202" s="523"/>
      <c r="F202" s="46"/>
      <c r="G202" s="577"/>
      <c r="H202" s="578"/>
      <c r="I202" s="578"/>
      <c r="J202" s="578"/>
      <c r="K202" s="578"/>
      <c r="L202" s="578"/>
      <c r="M202" s="578"/>
      <c r="N202" s="578"/>
      <c r="O202" s="582"/>
      <c r="P202" s="104"/>
      <c r="Q202" s="35"/>
      <c r="R202" s="39"/>
      <c r="S202" s="22"/>
      <c r="T202" s="20"/>
      <c r="U202" s="20" t="e">
        <f>((F199-((E210*F199+C211+D211)-E210)/E210))*E202</f>
        <v>#VALUE!</v>
      </c>
      <c r="V202" t="e">
        <f>H200*E202</f>
        <v>#VALUE!</v>
      </c>
      <c r="W202" s="3">
        <f>IFERROR(IF(E202=0,0,E202*H199),0)</f>
        <v>0</v>
      </c>
      <c r="X202" s="98">
        <f>IF(E202=0,0,E202*F198)</f>
        <v>0</v>
      </c>
      <c r="Y202" s="98">
        <f>IF(NOT(ISERROR(MATCH("Selvfinansieret",B198,0))),0,IF(OR(NOT(ISERROR(MATCH("Ej statsstøtte",B198,0))),NOT(ISERROR(MATCH(B198,AI208:AI210,0)))),E202,IF(AND(D211=0,C211=0),X202,IF(AND(D211&gt;0,C211=0),V202,IF(AND(D211&gt;0,C211&gt;0,V202=0),0,IF(AND(W202&lt;&gt;0,W202&lt;V202),W202,V202))))))</f>
        <v>0</v>
      </c>
      <c r="AA202" s="19"/>
      <c r="AB202" s="20"/>
      <c r="AC202"/>
    </row>
    <row r="203" spans="1:36">
      <c r="A203" s="404" t="s">
        <v>69</v>
      </c>
      <c r="B203" s="110">
        <f t="shared" si="19"/>
        <v>0</v>
      </c>
      <c r="C203" s="110">
        <f t="shared" si="18"/>
        <v>0</v>
      </c>
      <c r="D203" s="110"/>
      <c r="E203" s="523"/>
      <c r="F203" s="46"/>
      <c r="G203" s="577"/>
      <c r="H203" s="578"/>
      <c r="I203" s="578"/>
      <c r="J203" s="578"/>
      <c r="K203" s="578"/>
      <c r="L203" s="578"/>
      <c r="M203" s="578"/>
      <c r="N203" s="578"/>
      <c r="O203" s="582"/>
      <c r="P203" s="104"/>
      <c r="Q203" s="35"/>
      <c r="R203" s="39"/>
      <c r="S203" s="22"/>
      <c r="T203" s="20"/>
      <c r="U203" s="20" t="e">
        <f>((F199-((E210*F199+C211+D211)-E210)/E210))*E203</f>
        <v>#VALUE!</v>
      </c>
      <c r="V203" t="e">
        <f>H200*E203</f>
        <v>#VALUE!</v>
      </c>
      <c r="W203" s="3">
        <f>IFERROR(IF(E203=0,0,E203*H199),0)</f>
        <v>0</v>
      </c>
      <c r="X203" s="98">
        <f>IF(E203=0,0,E203*F198)</f>
        <v>0</v>
      </c>
      <c r="Y203" s="98">
        <f>IF(NOT(ISERROR(MATCH("Selvfinansieret",B199,0))),0,IF(OR(NOT(ISERROR(MATCH("Ej statsstøtte",B199,0))),NOT(ISERROR(MATCH(B199,AI209:AI211,0)))),E203,IF(AND(D211=0,C211=0),X203,IF(AND(D211&gt;0,C211=0),V203,IF(AND(D211&gt;0,C211&gt;0,V203=0),0,IF(AND(W203&lt;&gt;0,W203&lt;V203),W203,V203))))))</f>
        <v>0</v>
      </c>
      <c r="AA203" s="19"/>
      <c r="AB203" s="20"/>
      <c r="AC203"/>
      <c r="AD203" s="29" t="s">
        <v>147</v>
      </c>
      <c r="AE203" s="29" t="s">
        <v>115</v>
      </c>
      <c r="AF203" s="29" t="s">
        <v>136</v>
      </c>
      <c r="AG203" s="29" t="s">
        <v>116</v>
      </c>
      <c r="AH203" s="29" t="s">
        <v>134</v>
      </c>
      <c r="AI203" s="29" t="s">
        <v>138</v>
      </c>
      <c r="AJ203" s="29" t="s">
        <v>148</v>
      </c>
    </row>
    <row r="204" spans="1:36">
      <c r="A204" s="404" t="s">
        <v>34</v>
      </c>
      <c r="B204" s="110">
        <f t="shared" si="19"/>
        <v>0</v>
      </c>
      <c r="C204" s="110">
        <f t="shared" si="18"/>
        <v>0</v>
      </c>
      <c r="D204" s="110"/>
      <c r="E204" s="523"/>
      <c r="F204" s="46"/>
      <c r="G204" s="577"/>
      <c r="H204" s="578"/>
      <c r="I204" s="578"/>
      <c r="J204" s="578"/>
      <c r="K204" s="578"/>
      <c r="L204" s="578"/>
      <c r="M204" s="578"/>
      <c r="N204" s="578"/>
      <c r="O204" s="582"/>
      <c r="P204" s="105"/>
      <c r="Q204" s="35"/>
      <c r="R204" s="39"/>
      <c r="S204" s="22"/>
      <c r="T204" s="20"/>
      <c r="U204" s="20" t="e">
        <f>((F199-((E210*F199+C211+D211)-E210)/E210))*E204</f>
        <v>#VALUE!</v>
      </c>
      <c r="V204" t="e">
        <f>H200*E204</f>
        <v>#VALUE!</v>
      </c>
      <c r="W204" s="3">
        <f>IFERROR(IF(E204=0,0,E204*H199),0)</f>
        <v>0</v>
      </c>
      <c r="X204" s="98">
        <f>IF(E204=0,0,E204*F198)</f>
        <v>0</v>
      </c>
      <c r="Y204" s="98">
        <f>IF(NOT(ISERROR(MATCH("Selvfinansieret",B200,0))),0,IF(OR(NOT(ISERROR(MATCH("Ej statsstøtte",B200,0))),NOT(ISERROR(MATCH(B200,AI210:AI212,0)))),E204,IF(AND(D211=0,C211=0),X204,IF(AND(D211&gt;0,C211=0),V204,IF(AND(D211&gt;0,C211&gt;0,V204=0),0,IF(AND(W204&lt;&gt;0,W204&lt;V204),W204,V204))))))</f>
        <v>0</v>
      </c>
      <c r="AA204" t="s">
        <v>130</v>
      </c>
      <c r="AB204" t="s">
        <v>125</v>
      </c>
      <c r="AC204"/>
      <c r="AD204" t="s">
        <v>109</v>
      </c>
      <c r="AE204" t="s">
        <v>109</v>
      </c>
      <c r="AF204" t="s">
        <v>117</v>
      </c>
      <c r="AG204" s="95" t="s">
        <v>124</v>
      </c>
      <c r="AH204" s="98" t="str">
        <f>IF(NOT(ISERROR(MATCH("Selvfinansieret",B197,0))),"",IF(NOT(ISERROR(MATCH(B197,{"ABER"},0))),AE204,IF(NOT(ISERROR(MATCH(B197,{"GBER"},0))),AF204,IF(NOT(ISERROR(MATCH(B197,{"FIBER"},0))),AG204,IF(NOT(ISERROR(MATCH(B197,{"Ej statsstøtte"},0))),AD204,"")))))</f>
        <v/>
      </c>
      <c r="AI204" s="96" t="s">
        <v>115</v>
      </c>
    </row>
    <row r="205" spans="1:36">
      <c r="A205" s="404" t="s">
        <v>2</v>
      </c>
      <c r="B205" s="110">
        <f t="shared" si="19"/>
        <v>0</v>
      </c>
      <c r="C205" s="110">
        <f t="shared" si="18"/>
        <v>0</v>
      </c>
      <c r="D205" s="110"/>
      <c r="E205" s="523"/>
      <c r="F205" s="46"/>
      <c r="G205" s="577"/>
      <c r="H205" s="578"/>
      <c r="I205" s="578"/>
      <c r="J205" s="578"/>
      <c r="K205" s="578"/>
      <c r="L205" s="578"/>
      <c r="M205" s="578"/>
      <c r="N205" s="578"/>
      <c r="O205" s="582"/>
      <c r="P205" s="105"/>
      <c r="Q205" s="35"/>
      <c r="R205" s="39"/>
      <c r="S205" s="22"/>
      <c r="T205" s="20"/>
      <c r="U205" s="20" t="e">
        <f>((F199-((E210*F199+C211+D211)-E210)/E210))*E205</f>
        <v>#VALUE!</v>
      </c>
      <c r="V205" t="e">
        <f>H200*E205</f>
        <v>#VALUE!</v>
      </c>
      <c r="W205" s="3">
        <f>IFERROR(IF(E205=0,0,E205*H199),0)</f>
        <v>0</v>
      </c>
      <c r="X205" s="98">
        <f>IF(E205=0,0,E205*F198)</f>
        <v>0</v>
      </c>
      <c r="Y205" s="98">
        <f>IF(NOT(ISERROR(MATCH("Selvfinansieret",B201,0))),0,IF(OR(NOT(ISERROR(MATCH("Ej statsstøtte",B201,0))),NOT(ISERROR(MATCH(B201,AI211:AI213,0)))),E205,IF(AND(D211=0,C211=0),X205,IF(AND(D211&gt;0,C211=0),V205,IF(AND(D211&gt;0,C211&gt;0,V205=0),0,IF(AND(W205&lt;&gt;0,W205&lt;V205),W205,V205))))))</f>
        <v>0</v>
      </c>
      <c r="AA205" t="s">
        <v>56</v>
      </c>
      <c r="AB205" t="s">
        <v>126</v>
      </c>
      <c r="AC205"/>
      <c r="AD205" t="s">
        <v>110</v>
      </c>
      <c r="AE205" t="s">
        <v>110</v>
      </c>
      <c r="AF205" t="s">
        <v>118</v>
      </c>
      <c r="AG205" s="95" t="s">
        <v>111</v>
      </c>
      <c r="AH205" s="98" t="str">
        <f>IF(NOT(ISERROR(MATCH("Selvfinansieret",B197,0))),"",IF(NOT(ISERROR(MATCH(B197,{"ABER"},0))),AE205,IF(NOT(ISERROR(MATCH(B197,{"GBER"},0))),AF205,IF(NOT(ISERROR(MATCH(B197,{"FIBER"},0))),AG205,IF(NOT(ISERROR(MATCH(B197,{"Ej statsstøtte"},0))),AD205,"")))))</f>
        <v/>
      </c>
      <c r="AI205" s="97" t="s">
        <v>136</v>
      </c>
    </row>
    <row r="206" spans="1:36" ht="15.75" customHeight="1">
      <c r="A206" s="404" t="s">
        <v>10</v>
      </c>
      <c r="B206" s="110">
        <f t="shared" si="19"/>
        <v>0</v>
      </c>
      <c r="C206" s="110">
        <f t="shared" si="18"/>
        <v>0</v>
      </c>
      <c r="D206" s="110"/>
      <c r="E206" s="523"/>
      <c r="F206" s="46"/>
      <c r="G206" s="577"/>
      <c r="H206" s="578"/>
      <c r="I206" s="578"/>
      <c r="J206" s="578"/>
      <c r="K206" s="578"/>
      <c r="L206" s="578"/>
      <c r="M206" s="578"/>
      <c r="N206" s="578"/>
      <c r="O206" s="582"/>
      <c r="P206" s="104"/>
      <c r="Q206" s="35"/>
      <c r="R206" s="39"/>
      <c r="S206" s="22"/>
      <c r="T206" s="20"/>
      <c r="U206" s="20" t="e">
        <f>((F199-((E210*F199+C211+D211)-E210)/E210))*E206</f>
        <v>#VALUE!</v>
      </c>
      <c r="V206" t="e">
        <f>H200*E206</f>
        <v>#VALUE!</v>
      </c>
      <c r="W206" s="3">
        <f>IFERROR(IF(E206=0,0,E206*H199),0)</f>
        <v>0</v>
      </c>
      <c r="X206" s="98">
        <f>IF(E206=0,0,E206*F198)</f>
        <v>0</v>
      </c>
      <c r="Y206" s="98">
        <f>IF(NOT(ISERROR(MATCH("Selvfinansieret",B202,0))),0,IF(OR(NOT(ISERROR(MATCH("Ej statsstøtte",B202,0))),NOT(ISERROR(MATCH(B202,AI212:AI214,0)))),E206,IF(AND(D211=0,C211=0),X206,IF(AND(D211&gt;0,C211=0),V206,IF(AND(D211&gt;0,C211&gt;0,V206=0),0,IF(AND(W206&lt;&gt;0,W206&lt;V206),W206,V206))))))</f>
        <v>0</v>
      </c>
      <c r="Z206" s="98"/>
      <c r="AA206" t="s">
        <v>131</v>
      </c>
      <c r="AB206"/>
      <c r="AC206"/>
      <c r="AD206" t="s">
        <v>111</v>
      </c>
      <c r="AE206" t="s">
        <v>111</v>
      </c>
      <c r="AF206" t="s">
        <v>119</v>
      </c>
      <c r="AG206" s="137" t="s">
        <v>137</v>
      </c>
      <c r="AH206" s="98" t="str">
        <f>IF(NOT(ISERROR(MATCH("Selvfinansieret",B197,0))),"",IF(NOT(ISERROR(MATCH(B197,{"ABER"},0))),AE206,IF(NOT(ISERROR(MATCH(B197,{"GBER"},0))),AF206,IF(NOT(ISERROR(MATCH(B197,{"FIBER"},0))),AG206,IF(NOT(ISERROR(MATCH(B197,{"Ej statsstøtte"},0))),AD206,"")))))</f>
        <v/>
      </c>
      <c r="AI206" s="97" t="s">
        <v>116</v>
      </c>
    </row>
    <row r="207" spans="1:36" ht="14.5" thickBot="1">
      <c r="A207" s="476" t="s">
        <v>68</v>
      </c>
      <c r="B207" s="110">
        <f t="shared" si="19"/>
        <v>0</v>
      </c>
      <c r="C207" s="110">
        <f t="shared" si="18"/>
        <v>0</v>
      </c>
      <c r="D207" s="110"/>
      <c r="E207" s="524"/>
      <c r="F207" s="221"/>
      <c r="G207" s="578"/>
      <c r="H207" s="578"/>
      <c r="I207" s="578"/>
      <c r="J207" s="578"/>
      <c r="K207" s="578"/>
      <c r="L207" s="578"/>
      <c r="M207" s="578"/>
      <c r="N207" s="578"/>
      <c r="O207" s="582"/>
      <c r="P207" s="104"/>
      <c r="Q207" s="35"/>
      <c r="R207" s="39"/>
      <c r="S207" s="22"/>
      <c r="T207" s="20"/>
      <c r="U207" s="20" t="e">
        <f>((F199-((E210*F199+C211+D211)-E210)/E210))*E207</f>
        <v>#VALUE!</v>
      </c>
      <c r="V207" t="e">
        <f>H200*E207</f>
        <v>#VALUE!</v>
      </c>
      <c r="W207" s="3">
        <f>IFERROR(IF(E207=0,0,E207*H199),0)</f>
        <v>0</v>
      </c>
      <c r="X207" s="98">
        <f>IF(E207=0,0,E207*F198)</f>
        <v>0</v>
      </c>
      <c r="Y207" s="98">
        <f>IF(NOT(ISERROR(MATCH("Selvfinansieret",B203,0))),0,IF(OR(NOT(ISERROR(MATCH("Ej statsstøtte",B203,0))),NOT(ISERROR(MATCH(B203,AI213:AI215,0)))),E207,IF(AND(D211=0,C211=0),X207,IF(AND(D211&gt;0,C211=0),V207,IF(AND(D211&gt;0,C211&gt;0,V207=0),0,IF(AND(W207&lt;&gt;0,W207&lt;V207),W207,V207))))))</f>
        <v>0</v>
      </c>
      <c r="Z207" s="98"/>
      <c r="AA207" t="s">
        <v>72</v>
      </c>
      <c r="AB207"/>
      <c r="AC207"/>
      <c r="AD207" t="s">
        <v>112</v>
      </c>
      <c r="AE207" t="s">
        <v>112</v>
      </c>
      <c r="AF207" t="s">
        <v>120</v>
      </c>
      <c r="AG207" s="41" t="str">
        <f>""</f>
        <v/>
      </c>
      <c r="AH207" s="98" t="str">
        <f>IF(NOT(ISERROR(MATCH("Selvfinansieret",B197,0))),"",IF(NOT(ISERROR(MATCH(B197,{"ABER"},0))),AE207,IF(NOT(ISERROR(MATCH(B197,{"GBER"},0))),AF207,IF(NOT(ISERROR(MATCH(B197,{"FIBER"},0))),AG207,IF(NOT(ISERROR(MATCH(B197,{"Ej statsstøtte"},0))),AD207,"")))))</f>
        <v/>
      </c>
      <c r="AI207" s="40" t="s">
        <v>85</v>
      </c>
    </row>
    <row r="208" spans="1:36">
      <c r="A208" s="503" t="s">
        <v>21</v>
      </c>
      <c r="B208" s="111">
        <f>SUM(B201+B202+B203+B204-B205-B206+B207)</f>
        <v>0</v>
      </c>
      <c r="C208" s="111">
        <f>SUM(C201+C202+C203+C204-C205-C206+C207)</f>
        <v>0</v>
      </c>
      <c r="D208" s="111"/>
      <c r="E208" s="111">
        <f>SUM(B208:C208)</f>
        <v>0</v>
      </c>
      <c r="F208" s="48"/>
      <c r="G208" s="577"/>
      <c r="H208" s="578"/>
      <c r="I208" s="578"/>
      <c r="J208" s="578"/>
      <c r="K208" s="578"/>
      <c r="L208" s="578"/>
      <c r="M208" s="578"/>
      <c r="N208" s="578"/>
      <c r="O208" s="582"/>
      <c r="P208" s="23"/>
      <c r="R208"/>
      <c r="S208"/>
      <c r="T208"/>
      <c r="U208" s="20" t="e">
        <f>((F199-((E210*F199+C211+D211)-E210)/E210))*E208</f>
        <v>#VALUE!</v>
      </c>
      <c r="V208" t="e">
        <f>H200*E208</f>
        <v>#VALUE!</v>
      </c>
      <c r="W208" s="3">
        <f>IFERROR(IF(E208=0,0,E208*H199),0)</f>
        <v>0</v>
      </c>
      <c r="X208" s="98">
        <f>IF(E208=0,0,E208*F198)</f>
        <v>0</v>
      </c>
      <c r="Y208" s="98">
        <f>IF(NOT(ISERROR(MATCH("Selvfinansieret",B204,0))),0,IF(OR(NOT(ISERROR(MATCH("Ej statsstøtte",B204,0))),NOT(ISERROR(MATCH(B204,AI214:AI216,0)))),E208,IF(AND(D211=0,C211=0),X208,IF(AND(D211&gt;0,C211=0),V208,IF(AND(D211&gt;0,C211&gt;0,V208=0),0,IF(AND(W208&lt;&gt;0,W208&lt;V208),W208,V208))))))</f>
        <v>0</v>
      </c>
      <c r="Z208" s="98"/>
      <c r="AA208" t="s">
        <v>146</v>
      </c>
      <c r="AB208"/>
      <c r="AC208"/>
      <c r="AD208" t="s">
        <v>122</v>
      </c>
      <c r="AE208" t="s">
        <v>113</v>
      </c>
      <c r="AF208" t="s">
        <v>121</v>
      </c>
      <c r="AG208" s="41" t="str">
        <f>""</f>
        <v/>
      </c>
      <c r="AH208" s="98" t="str">
        <f>IF(NOT(ISERROR(MATCH("Selvfinansieret",B197,0))),"",IF(NOT(ISERROR(MATCH(B197,{"ABER"},0))),AE208,IF(NOT(ISERROR(MATCH(B197,{"GBER"},0))),AF208,IF(NOT(ISERROR(MATCH(B197,{"FIBER"},0))),AG208,IF(NOT(ISERROR(MATCH(B197,{"Ej statsstøtte"},0))),AD208,"")))))</f>
        <v/>
      </c>
      <c r="AI208" s="40" t="s">
        <v>86</v>
      </c>
    </row>
    <row r="209" spans="1:41" ht="14.5" thickBot="1">
      <c r="A209" s="504" t="s">
        <v>1</v>
      </c>
      <c r="B209" s="112">
        <f>IFERROR(IF(E209=0,0,Y209),0)</f>
        <v>0</v>
      </c>
      <c r="C209" s="110">
        <f>IFERROR(E209-B209,0)</f>
        <v>0</v>
      </c>
      <c r="D209" s="110"/>
      <c r="E209" s="524"/>
      <c r="F209" s="47"/>
      <c r="G209" s="577"/>
      <c r="H209" s="578"/>
      <c r="I209" s="578"/>
      <c r="J209" s="578"/>
      <c r="K209" s="578"/>
      <c r="L209" s="578"/>
      <c r="M209" s="578"/>
      <c r="N209" s="578"/>
      <c r="O209" s="582"/>
      <c r="P209" s="104"/>
      <c r="R209"/>
      <c r="S209"/>
      <c r="T209"/>
      <c r="U209" s="20" t="e">
        <f>((F199-((E210*F199+C211+D211)-E210)/E210))*E209</f>
        <v>#VALUE!</v>
      </c>
      <c r="V209" t="e">
        <f>H200*E209</f>
        <v>#VALUE!</v>
      </c>
      <c r="W209" s="3">
        <f>IFERROR(IF(E209=0,0,E209*H199),0)</f>
        <v>0</v>
      </c>
      <c r="X209" s="98">
        <f>IF(E209=0,0,E209*F198)</f>
        <v>0</v>
      </c>
      <c r="Y209" s="98">
        <f>IF(NOT(ISERROR(MATCH("Selvfinansieret",B205,0))),0,IF(OR(NOT(ISERROR(MATCH("Ej statsstøtte",B205,0))),NOT(ISERROR(MATCH(B205,AI215:AI217,0)))),E209,IF(AND(D211=0,C211=0),X209,IF(AND(D211&gt;0,C211=0),V209,IF(AND(D211&gt;0,C211&gt;0,V209=0),0,IF(AND(W209&lt;&gt;0,W209&lt;V209),W209,V209))))))</f>
        <v>0</v>
      </c>
      <c r="Z209" s="98"/>
      <c r="AA209" s="19"/>
      <c r="AB209" s="20"/>
      <c r="AC209"/>
      <c r="AD209" t="s">
        <v>113</v>
      </c>
      <c r="AE209" t="s">
        <v>114</v>
      </c>
      <c r="AF209" t="s">
        <v>122</v>
      </c>
      <c r="AG209" s="41" t="str">
        <f>""</f>
        <v/>
      </c>
      <c r="AH209" s="98" t="str">
        <f>IF(NOT(ISERROR(MATCH("Selvfinansieret",B197,0))),"",IF(NOT(ISERROR(MATCH(B197,{"ABER"},0))),AE209,IF(NOT(ISERROR(MATCH(B197,{"GBER"},0))),AF209,IF(NOT(ISERROR(MATCH(B197,{"FIBER"},0))),AG209,IF(NOT(ISERROR(MATCH(B197,{"Ej statsstøtte"},0))),AD209,"")))))</f>
        <v/>
      </c>
      <c r="AI209" s="40" t="s">
        <v>87</v>
      </c>
    </row>
    <row r="210" spans="1:41" ht="14.5" thickBot="1">
      <c r="A210" s="505" t="s">
        <v>0</v>
      </c>
      <c r="B210" s="143">
        <f>IF(B208+B209&lt;=0,0,B208+B209)</f>
        <v>0</v>
      </c>
      <c r="C210" s="143">
        <f>IF(C208+C209-C211&lt;=0,0,C208+C209-C211)</f>
        <v>0</v>
      </c>
      <c r="D210" s="113"/>
      <c r="E210" s="506">
        <f>SUM(E201+E202+E203+E204-E205-E206+E207)+E209</f>
        <v>0</v>
      </c>
      <c r="F210" s="82"/>
      <c r="G210" s="579"/>
      <c r="H210" s="580"/>
      <c r="I210" s="580"/>
      <c r="J210" s="580"/>
      <c r="K210" s="580"/>
      <c r="L210" s="580"/>
      <c r="M210" s="580"/>
      <c r="N210" s="580"/>
      <c r="O210" s="583"/>
      <c r="P210" s="23"/>
      <c r="R210"/>
      <c r="S210"/>
      <c r="T210"/>
      <c r="U210" s="20" t="e">
        <f>((F199-((E210*F199+C211+D211)-E210)/E210))*E210</f>
        <v>#VALUE!</v>
      </c>
      <c r="V210" t="e">
        <f>H200*E210</f>
        <v>#VALUE!</v>
      </c>
      <c r="W210" s="3">
        <f>IFERROR(IF(E210=0,0,E210*H199),0)</f>
        <v>0</v>
      </c>
      <c r="Y210" s="98">
        <f>IF(NOT(ISERROR(MATCH("Selvfinansieret",B206,0))),0,IF(OR(NOT(ISERROR(MATCH("Ej statsstøtte",B206,0))),NOT(ISERROR(MATCH(B206,AI216:AI218,0)))),E210,IF(AND(D211=0,C211=0),X210,IF(AND(D211&gt;0,C211=0),V210,IF(AND(D211&gt;0,C211&gt;0,V210=0),0,IF(AND(W210&lt;&gt;0,W210&lt;V210),W210,V210))))))</f>
        <v>0</v>
      </c>
      <c r="Z210" s="98"/>
      <c r="AA210" s="96"/>
      <c r="AB210" s="96"/>
      <c r="AC210"/>
      <c r="AD210" t="s">
        <v>114</v>
      </c>
      <c r="AE210" s="41" t="str">
        <f>""</f>
        <v/>
      </c>
      <c r="AF210" t="s">
        <v>111</v>
      </c>
      <c r="AG210" s="41" t="str">
        <f>""</f>
        <v/>
      </c>
      <c r="AH210" s="98" t="str">
        <f>IF(NOT(ISERROR(MATCH("Selvfinansieret",B197,0))),"",IF(NOT(ISERROR(MATCH(B197,{"ABER"},0))),AE210,IF(NOT(ISERROR(MATCH(B197,{"GBER"},0))),AF210,IF(NOT(ISERROR(MATCH(B197,{"FIBER"},0))),AG210,IF(NOT(ISERROR(MATCH(B197,{"Ej statsstøtte"},0))),AD210,"")))))</f>
        <v/>
      </c>
      <c r="AI210" s="20" t="s">
        <v>135</v>
      </c>
    </row>
    <row r="211" spans="1:41">
      <c r="A211" s="507" t="s">
        <v>101</v>
      </c>
      <c r="B211" s="510">
        <f>B210</f>
        <v>0</v>
      </c>
      <c r="C211" s="509"/>
      <c r="D211" s="509"/>
      <c r="E211" s="510">
        <f>SUM(B201+B202+B203+B204-B205-B206+B207)</f>
        <v>0</v>
      </c>
      <c r="F211" s="101"/>
      <c r="G211" s="511"/>
      <c r="H211" s="511"/>
      <c r="I211" s="511"/>
      <c r="J211" s="511"/>
      <c r="K211" s="511"/>
      <c r="L211" s="511"/>
      <c r="M211" s="511"/>
      <c r="N211" s="511"/>
      <c r="O211" s="511"/>
      <c r="P211" s="23"/>
      <c r="R211"/>
      <c r="S211"/>
      <c r="T211"/>
      <c r="U211"/>
      <c r="W211"/>
      <c r="Y211" s="98"/>
      <c r="Z211" s="98"/>
      <c r="AA211" s="35"/>
      <c r="AB211" s="97"/>
      <c r="AC211" s="20"/>
      <c r="AD211" t="s">
        <v>124</v>
      </c>
      <c r="AE211" s="3" t="str">
        <f>""</f>
        <v/>
      </c>
      <c r="AF211" s="41" t="s">
        <v>123</v>
      </c>
      <c r="AG211" s="41" t="str">
        <f>""</f>
        <v/>
      </c>
      <c r="AH211" s="98" t="str">
        <f>IF(NOT(ISERROR(MATCH("Selvfinansieret",B197,0))),"",IF(NOT(ISERROR(MATCH(B197,{"ABER"},0))),AE211,IF(NOT(ISERROR(MATCH(B197,{"GBER"},0))),AF211,IF(NOT(ISERROR(MATCH(B197,{"FIBER"},0))),AG211,IF(NOT(ISERROR(MATCH(B197,{"Ej statsstøtte"},0))),AD211,"")))))</f>
        <v/>
      </c>
      <c r="AI211" t="s">
        <v>149</v>
      </c>
      <c r="AK211" s="4"/>
      <c r="AL211" s="4"/>
      <c r="AM211" s="4"/>
      <c r="AN211" s="4"/>
      <c r="AO211" s="4"/>
    </row>
    <row r="212" spans="1:41">
      <c r="A212" s="512"/>
      <c r="B212" s="513"/>
      <c r="C212" s="513"/>
      <c r="D212" s="513"/>
      <c r="E212" s="514"/>
      <c r="F212" s="79"/>
      <c r="G212" s="511"/>
      <c r="H212" s="511"/>
      <c r="I212" s="511"/>
      <c r="J212" s="511"/>
      <c r="K212" s="511"/>
      <c r="L212" s="511"/>
      <c r="M212" s="511"/>
      <c r="N212" s="511"/>
      <c r="O212" s="511"/>
      <c r="P212" s="23"/>
      <c r="R212"/>
      <c r="S212"/>
      <c r="T212"/>
      <c r="U212"/>
      <c r="W212"/>
      <c r="Y212" s="98"/>
      <c r="Z212" s="98"/>
      <c r="AA212" s="98"/>
      <c r="AB212" s="4"/>
      <c r="AC212" s="4"/>
      <c r="AD212" t="s">
        <v>137</v>
      </c>
      <c r="AE212" s="4" t="str">
        <f>""</f>
        <v/>
      </c>
      <c r="AF212" s="4" t="str">
        <f>""</f>
        <v/>
      </c>
      <c r="AG212" s="41" t="str">
        <f>""</f>
        <v/>
      </c>
      <c r="AH212" s="98" t="str">
        <f>IF(NOT(ISERROR(MATCH("Selvfinansieret",B197,0))),"",IF(NOT(ISERROR(MATCH(B197,{"ABER"},0))),AE212,IF(NOT(ISERROR(MATCH(B197,{"GBER"},0))),AF212,IF(NOT(ISERROR(MATCH(B197,{"FIBER"},0))),AG212,IF(NOT(ISERROR(MATCH(B197,{"Ej statsstøtte"},0))),AD212,"")))))</f>
        <v/>
      </c>
      <c r="AI212" s="4"/>
      <c r="AJ212" s="4"/>
      <c r="AK212" s="4"/>
      <c r="AL212" s="4"/>
      <c r="AM212" s="4"/>
      <c r="AN212" s="4"/>
      <c r="AO212" s="4"/>
    </row>
    <row r="213" spans="1:41">
      <c r="A213" s="515"/>
      <c r="B213" s="516"/>
      <c r="C213" s="516"/>
      <c r="D213" s="516"/>
      <c r="E213" s="517" t="s">
        <v>133</v>
      </c>
      <c r="F213" s="518" t="str">
        <f>F198</f>
        <v/>
      </c>
      <c r="G213" s="79"/>
      <c r="H213" s="511"/>
      <c r="I213" s="511"/>
      <c r="J213" s="511"/>
      <c r="K213" s="511"/>
      <c r="L213" s="511"/>
      <c r="M213" s="511"/>
      <c r="N213" s="511"/>
      <c r="O213" s="511"/>
      <c r="P213" s="80"/>
      <c r="Q213" s="23"/>
      <c r="R213"/>
      <c r="S213"/>
      <c r="T213"/>
      <c r="U213"/>
      <c r="W213"/>
      <c r="Y213"/>
      <c r="Z213" s="98"/>
      <c r="AD213" s="4"/>
      <c r="AE213" s="4"/>
      <c r="AF213" s="4"/>
      <c r="AG213" s="4"/>
      <c r="AH213" s="4"/>
      <c r="AI213" s="4"/>
      <c r="AJ213" s="4"/>
      <c r="AK213" s="4"/>
      <c r="AL213" s="4"/>
      <c r="AM213" s="4"/>
      <c r="AN213" s="4"/>
      <c r="AO213" s="4"/>
    </row>
    <row r="214" spans="1:41" ht="28">
      <c r="A214" s="515"/>
      <c r="B214" s="516"/>
      <c r="C214" s="516"/>
      <c r="D214" s="516"/>
      <c r="E214" s="519" t="s">
        <v>152</v>
      </c>
      <c r="F214" s="518" t="str">
        <f>IFERROR(B210/E210,"")</f>
        <v/>
      </c>
      <c r="G214" s="79"/>
      <c r="H214" s="511"/>
      <c r="I214" s="511"/>
      <c r="J214" s="511"/>
      <c r="K214" s="511"/>
      <c r="L214" s="511"/>
      <c r="M214" s="511"/>
      <c r="N214" s="511"/>
      <c r="O214" s="511"/>
      <c r="P214" s="80"/>
      <c r="Q214" s="23"/>
      <c r="R214"/>
      <c r="S214"/>
      <c r="T214"/>
      <c r="U214"/>
      <c r="W214"/>
      <c r="Y214"/>
      <c r="Z214" s="98"/>
      <c r="AD214" s="4"/>
      <c r="AE214" s="4"/>
      <c r="AF214" s="4"/>
      <c r="AG214" s="4"/>
      <c r="AH214" s="4"/>
      <c r="AI214" s="4"/>
      <c r="AJ214" s="4"/>
      <c r="AK214" s="4"/>
      <c r="AL214" s="4"/>
      <c r="AM214" s="4"/>
      <c r="AN214" s="4"/>
      <c r="AO214" s="4"/>
    </row>
    <row r="215" spans="1:41">
      <c r="A215" s="14"/>
      <c r="B215" s="15"/>
      <c r="C215" s="15"/>
      <c r="D215" s="15"/>
      <c r="E215" s="16" t="s">
        <v>57</v>
      </c>
      <c r="F215" s="50">
        <f>IF(NOT(ISERROR(MATCH("Ej statsstøtte",B197,0))),0,IFERROR(E209/E208,0))</f>
        <v>0</v>
      </c>
      <c r="G215" s="520"/>
      <c r="H215" s="481"/>
      <c r="I215" s="481"/>
      <c r="J215" s="481"/>
      <c r="K215" s="481"/>
      <c r="L215" s="481"/>
      <c r="M215" s="481"/>
      <c r="N215" s="481"/>
      <c r="O215" s="481"/>
      <c r="P215" s="2"/>
      <c r="R215"/>
      <c r="S215"/>
      <c r="T215"/>
      <c r="U215"/>
      <c r="W215"/>
      <c r="Y215"/>
    </row>
    <row r="216" spans="1:41" ht="14.5">
      <c r="A216" s="31" t="s">
        <v>64</v>
      </c>
      <c r="B216" s="32">
        <f>IFERROR(E210/$E$15,0)</f>
        <v>0</v>
      </c>
      <c r="C216" s="15"/>
      <c r="D216" s="15"/>
      <c r="E216" s="174" t="s">
        <v>58</v>
      </c>
      <c r="F216" s="50">
        <f>IFERROR(E209/E201,0)</f>
        <v>0</v>
      </c>
      <c r="G216" s="404"/>
      <c r="H216" s="481"/>
      <c r="I216" s="481"/>
      <c r="J216" s="481"/>
      <c r="K216" s="481"/>
      <c r="L216" s="481"/>
      <c r="M216" s="481"/>
      <c r="N216" s="481"/>
      <c r="O216" s="481"/>
      <c r="P216" s="2"/>
      <c r="R216"/>
      <c r="S216"/>
      <c r="T216"/>
      <c r="U216"/>
      <c r="W216"/>
      <c r="Y216"/>
    </row>
    <row r="217" spans="1:41" ht="14.5">
      <c r="A217" s="521"/>
      <c r="B217" s="522"/>
      <c r="C217" s="404"/>
      <c r="D217" s="404"/>
      <c r="E217" s="174"/>
      <c r="F217" s="404"/>
      <c r="G217" s="404"/>
      <c r="H217" s="481"/>
      <c r="I217" s="481"/>
      <c r="J217" s="481"/>
      <c r="K217" s="481"/>
      <c r="L217" s="481"/>
      <c r="M217" s="481"/>
      <c r="N217" s="481"/>
      <c r="O217" s="481"/>
      <c r="P217" s="2"/>
      <c r="R217"/>
      <c r="S217"/>
      <c r="T217"/>
      <c r="U217"/>
      <c r="W217"/>
      <c r="Y217"/>
      <c r="AD217"/>
    </row>
    <row r="218" spans="1:41" ht="14.5">
      <c r="A218" s="9" t="s">
        <v>24</v>
      </c>
      <c r="B218" s="175"/>
      <c r="C218" s="119" t="s">
        <v>44</v>
      </c>
      <c r="D218" s="119"/>
      <c r="E218" s="10" t="s">
        <v>27</v>
      </c>
      <c r="F218" s="488"/>
      <c r="G218" s="489"/>
      <c r="H218" s="118"/>
      <c r="I218" s="120"/>
      <c r="J218" s="489"/>
      <c r="K218" s="489"/>
      <c r="L218" s="489"/>
      <c r="M218" s="489"/>
      <c r="N218" s="404"/>
      <c r="O218" s="404"/>
      <c r="R218" s="27"/>
      <c r="S218" s="36"/>
      <c r="T218" s="97"/>
      <c r="W218" s="3"/>
      <c r="X218" s="40"/>
      <c r="AA218" s="98" t="str">
        <f>IF(NOT(ISERROR(MATCH("Selvfinansieret",B219,0))),"",IF(NOT(ISERROR(MATCH(B219,{"ABER"},0))),IF(X218=0,"",X218),IF(NOT(ISERROR(MATCH(B219,{"GEBER"},0))),IF(AG233=0,"",AG233),IF(NOT(ISERROR(MATCH(B219,{"FIBER"},0))),IF(Z218=0,"",Z218),""))))</f>
        <v/>
      </c>
      <c r="AF218" s="98"/>
    </row>
    <row r="219" spans="1:41" ht="14.5">
      <c r="A219" s="9" t="s">
        <v>144</v>
      </c>
      <c r="B219" s="490"/>
      <c r="C219" s="119"/>
      <c r="D219" s="119"/>
      <c r="E219" s="10" t="s">
        <v>127</v>
      </c>
      <c r="F219" s="490" t="str">
        <f>IF(ISBLANK($F$19),"Projektform skal vælges ved hovedansøger",$F$19)</f>
        <v>Samarbejde</v>
      </c>
      <c r="G219" s="489"/>
      <c r="H219" s="118"/>
      <c r="I219" s="120"/>
      <c r="J219" s="489"/>
      <c r="K219" s="489"/>
      <c r="L219" s="489"/>
      <c r="M219" s="489"/>
      <c r="N219" s="404"/>
      <c r="O219" s="404"/>
      <c r="R219" s="27"/>
      <c r="S219" s="36"/>
      <c r="T219" s="40"/>
      <c r="W219" s="3"/>
      <c r="X219" s="40"/>
      <c r="Y219" s="41"/>
      <c r="AA219" s="98"/>
      <c r="AF219" s="98"/>
    </row>
    <row r="220" spans="1:41" ht="29">
      <c r="A220" s="10" t="s">
        <v>25</v>
      </c>
      <c r="B220" s="490"/>
      <c r="C220" s="10"/>
      <c r="D220" s="10"/>
      <c r="E220" s="128" t="s">
        <v>26</v>
      </c>
      <c r="F220" s="129" t="str">
        <f>IFERROR(IF(NOT(ISERROR(MATCH(B219,{"ABER"},0))),INDEX(ABER_Tilskudsprocent_liste[#All],MATCH(B220,ABER_Tilskudsprocent_liste[[#All],[Typer af projekter og aktiviteter/ virksomhedsstørrelse]],0),MATCH(AA222,ABER_Tilskudsprocent_liste[#Headers],0)),IF(NOT(ISERROR(MATCH(B219,{"GBER"},0))),INDEX(GEBER_Tilskudsprocent_liste[#All],MATCH(B220,GEBER_Tilskudsprocent_liste[[#All],[Typer af projekter og aktiviteter/ virksomhedsstørrelse]],0),MATCH(AA222,GEBER_Tilskudsprocent_liste[#Headers],0)),IF(NOT(ISERROR(MATCH(B219,{"FIBER"},0))),INDEX(FIBER_Tilskudsprocent_liste[#All],MATCH(B220,FIBER_Tilskudsprocent_liste[[#All],[Typer af projekter og aktiviteter/ virksomhedsstørrelse]],0),MATCH(AA222,FIBER_Tilskudsprocent_liste[#Headers],0)),""))),"")</f>
        <v/>
      </c>
      <c r="G220" s="128" t="s">
        <v>150</v>
      </c>
      <c r="H220" s="144" t="s">
        <v>155</v>
      </c>
      <c r="I220" s="145"/>
      <c r="J220" s="257" t="s">
        <v>158</v>
      </c>
      <c r="K220" s="257"/>
      <c r="L220" s="489"/>
      <c r="M220" s="489"/>
      <c r="N220" s="404"/>
      <c r="O220" s="404"/>
      <c r="R220" s="28"/>
      <c r="S220" s="37"/>
      <c r="T220" s="40"/>
      <c r="W220" s="3"/>
      <c r="X220" s="100"/>
      <c r="AB220" s="40"/>
      <c r="AF220" s="98"/>
    </row>
    <row r="221" spans="1:41" ht="14.5">
      <c r="A221" s="9"/>
      <c r="B221" s="10"/>
      <c r="C221" s="10"/>
      <c r="D221" s="10"/>
      <c r="E221" s="128"/>
      <c r="F221" s="150" t="str">
        <f>IFERROR(IF(NOT(ISERROR(MATCH(B219,{"ABER"},0))),INDEX(ABER_Tilskudsprocent_liste[#All],MATCH(B220,ABER_Tilskudsprocent_liste[[#All],[Typer af projekter og aktiviteter/ virksomhedsstørrelse]],0),MATCH(AA222,ABER_Tilskudsprocent_liste[#Headers],0)),IF(NOT(ISERROR(MATCH(B219,{"GBER"},0))),INDEX(GEBER_Tilskudsprocent_liste[#All],MATCH(B220,GEBER_Tilskudsprocent_liste[[#All],[Typer af projekter og aktiviteter/ virksomhedsstørrelse]],0),MATCH(AA222,GEBER_Tilskudsprocent_liste[#Headers],0)),IF(NOT(ISERROR(MATCH(B219,{"FIBER"},0))),INDEX(FIBER_Tilskudsprocent_liste[#All],MATCH(B220,FIBER_Tilskudsprocent_liste[[#All],[Typer af projekter og aktiviteter/ virksomhedsstørrelse]],0),MATCH(AA222,FIBER_Tilskudsprocent_liste[#Headers],0)),""))),"")</f>
        <v/>
      </c>
      <c r="G221" s="493"/>
      <c r="H221" s="257" t="str">
        <f>IFERROR(IF(E232*(1-F221)-C233&lt;0,F221-((E232*F221+C233)-E232)/E232,""),"")</f>
        <v/>
      </c>
      <c r="I221" s="257" t="str">
        <f>IFERROR(IF(D233&lt;&gt;0,IF(D233=E232,0,IF(C233&gt;0,(F221-D233/E232)-H221,"HA")),IF(E232*(1-F221)-C233&lt;0,((F221-((E232*F221+C233+D233)-E232)/E232)),"")),"")</f>
        <v/>
      </c>
      <c r="J221" s="494" t="e">
        <f>I221-H222</f>
        <v>#VALUE!</v>
      </c>
      <c r="K221" s="257"/>
      <c r="L221" s="489"/>
      <c r="M221" s="489"/>
      <c r="N221" s="404"/>
      <c r="O221" s="404"/>
      <c r="R221" s="28"/>
      <c r="S221" s="37"/>
      <c r="T221" s="40"/>
      <c r="U221" s="20" t="s">
        <v>157</v>
      </c>
      <c r="V221" t="s">
        <v>156</v>
      </c>
      <c r="W221" s="98" t="s">
        <v>154</v>
      </c>
      <c r="X221" s="98" t="s">
        <v>153</v>
      </c>
      <c r="Y221" s="98" t="s">
        <v>132</v>
      </c>
      <c r="AA221" s="21" t="s">
        <v>129</v>
      </c>
      <c r="AB221" s="25" t="s">
        <v>127</v>
      </c>
      <c r="AC221"/>
    </row>
    <row r="222" spans="1:41" ht="14.5" thickBot="1">
      <c r="A222" s="495"/>
      <c r="B222" s="478" t="s">
        <v>70</v>
      </c>
      <c r="C222" s="478" t="s">
        <v>145</v>
      </c>
      <c r="D222" s="478" t="s">
        <v>151</v>
      </c>
      <c r="E222" s="478" t="s">
        <v>0</v>
      </c>
      <c r="F222" s="479" t="s">
        <v>9</v>
      </c>
      <c r="G222" s="119"/>
      <c r="H222" s="498" t="e">
        <f>(F221-D233/E232)</f>
        <v>#VALUE!</v>
      </c>
      <c r="I222" s="493"/>
      <c r="J222" s="119"/>
      <c r="K222" s="493"/>
      <c r="L222" s="119"/>
      <c r="M222" s="119"/>
      <c r="N222" s="481"/>
      <c r="O222" s="481"/>
      <c r="P222" s="103"/>
      <c r="Q222" s="21"/>
      <c r="R222" s="38"/>
      <c r="S222" s="20"/>
      <c r="T222" s="20"/>
      <c r="U222"/>
      <c r="V222" s="3"/>
      <c r="W222" s="98"/>
      <c r="X222" s="98"/>
      <c r="Z222" s="40"/>
      <c r="AA222" s="19" t="str">
        <f>CONCATENATE(F218," - ",AB222)</f>
        <v xml:space="preserve"> - Samarbejde</v>
      </c>
      <c r="AB222" t="str">
        <f>F219</f>
        <v>Samarbejde</v>
      </c>
      <c r="AC222"/>
    </row>
    <row r="223" spans="1:41">
      <c r="A223" s="404" t="s">
        <v>67</v>
      </c>
      <c r="B223" s="110">
        <f>IFERROR(IF(E223=0,0,Y223),0)</f>
        <v>0</v>
      </c>
      <c r="C223" s="110">
        <f t="shared" ref="C223:C229" si="20">IFERROR(E223-B223,0)</f>
        <v>0</v>
      </c>
      <c r="D223" s="110"/>
      <c r="E223" s="523"/>
      <c r="F223" s="501"/>
      <c r="G223" s="575" t="s">
        <v>192</v>
      </c>
      <c r="H223" s="576"/>
      <c r="I223" s="576"/>
      <c r="J223" s="576"/>
      <c r="K223" s="576"/>
      <c r="L223" s="576"/>
      <c r="M223" s="576"/>
      <c r="N223" s="576"/>
      <c r="O223" s="581"/>
      <c r="P223" s="104"/>
      <c r="Q223" s="24"/>
      <c r="R223" s="35"/>
      <c r="S223" s="20"/>
      <c r="T223" s="20"/>
      <c r="U223" s="20" t="e">
        <f>((F221-((E232*F221+C233)-E232)/E232))*E223</f>
        <v>#VALUE!</v>
      </c>
      <c r="V223" t="e">
        <f>H222*E223</f>
        <v>#VALUE!</v>
      </c>
      <c r="W223" s="3">
        <f>IFERROR(IF(E223=0,0,E223*H221),0)</f>
        <v>0</v>
      </c>
      <c r="X223" s="98">
        <f>IF(E223=0,0,E223*F220)</f>
        <v>0</v>
      </c>
      <c r="Y223" s="98">
        <f>IF(NOT(ISERROR(MATCH("Selvfinansieret",B219,0))),0,IF(OR(NOT(ISERROR(MATCH("Ej statsstøtte",B219,0))),NOT(ISERROR(MATCH(B219,AI229:AI231,0)))),E223,IF(AND(D233=0,C233=0),X223,IF(AND(D233&gt;0,C233=0),V223,IF(AND(D233&gt;0,C233&gt;0,V223=0),0,IF(AND(W223&lt;&gt;0,W223&lt;V223),W223,V223))))))</f>
        <v>0</v>
      </c>
      <c r="AA223" s="19"/>
      <c r="AB223" s="20"/>
      <c r="AC223"/>
      <c r="AE223" s="537" t="s">
        <v>128</v>
      </c>
      <c r="AF223" s="537"/>
      <c r="AG223" s="537"/>
    </row>
    <row r="224" spans="1:41">
      <c r="A224" s="404" t="s">
        <v>3</v>
      </c>
      <c r="B224" s="110">
        <f t="shared" ref="B224:B229" si="21">IFERROR(IF(E224=0,0,Y224),0)</f>
        <v>0</v>
      </c>
      <c r="C224" s="110">
        <f t="shared" si="20"/>
        <v>0</v>
      </c>
      <c r="D224" s="110"/>
      <c r="E224" s="523"/>
      <c r="F224" s="46"/>
      <c r="G224" s="577"/>
      <c r="H224" s="578"/>
      <c r="I224" s="578"/>
      <c r="J224" s="578"/>
      <c r="K224" s="578"/>
      <c r="L224" s="578"/>
      <c r="M224" s="578"/>
      <c r="N224" s="578"/>
      <c r="O224" s="582"/>
      <c r="P224" s="104"/>
      <c r="Q224" s="35"/>
      <c r="R224" s="39"/>
      <c r="S224" s="22"/>
      <c r="T224" s="20"/>
      <c r="U224" s="20" t="e">
        <f>((F221-((E232*F221+C233+D233)-E232)/E232))*E224</f>
        <v>#VALUE!</v>
      </c>
      <c r="V224" t="e">
        <f>H222*E224</f>
        <v>#VALUE!</v>
      </c>
      <c r="W224" s="3">
        <f>IFERROR(IF(E224=0,0,E224*H221),0)</f>
        <v>0</v>
      </c>
      <c r="X224" s="98">
        <f>IF(E224=0,0,E224*F220)</f>
        <v>0</v>
      </c>
      <c r="Y224" s="98">
        <f>IF(NOT(ISERROR(MATCH("Selvfinansieret",B220,0))),0,IF(OR(NOT(ISERROR(MATCH("Ej statsstøtte",B220,0))),NOT(ISERROR(MATCH(B220,AI230:AI232,0)))),E224,IF(AND(D233=0,C233=0),X224,IF(AND(D233&gt;0,C233=0),V224,IF(AND(D233&gt;0,C233&gt;0,V224=0),0,IF(AND(W224&lt;&gt;0,W224&lt;V224),W224,V224))))))</f>
        <v>0</v>
      </c>
      <c r="AA224" s="19"/>
      <c r="AB224" s="20"/>
      <c r="AC224"/>
    </row>
    <row r="225" spans="1:41">
      <c r="A225" s="404" t="s">
        <v>69</v>
      </c>
      <c r="B225" s="110">
        <f t="shared" si="21"/>
        <v>0</v>
      </c>
      <c r="C225" s="110">
        <f t="shared" si="20"/>
        <v>0</v>
      </c>
      <c r="D225" s="110"/>
      <c r="E225" s="523"/>
      <c r="F225" s="46"/>
      <c r="G225" s="577"/>
      <c r="H225" s="578"/>
      <c r="I225" s="578"/>
      <c r="J225" s="578"/>
      <c r="K225" s="578"/>
      <c r="L225" s="578"/>
      <c r="M225" s="578"/>
      <c r="N225" s="578"/>
      <c r="O225" s="582"/>
      <c r="P225" s="104"/>
      <c r="Q225" s="35"/>
      <c r="R225" s="39"/>
      <c r="S225" s="22"/>
      <c r="T225" s="20"/>
      <c r="U225" s="20" t="e">
        <f>((F221-((E232*F221+C233+D233)-E232)/E232))*E225</f>
        <v>#VALUE!</v>
      </c>
      <c r="V225" t="e">
        <f>H222*E225</f>
        <v>#VALUE!</v>
      </c>
      <c r="W225" s="3">
        <f>IFERROR(IF(E225=0,0,E225*H221),0)</f>
        <v>0</v>
      </c>
      <c r="X225" s="98">
        <f>IF(E225=0,0,E225*F220)</f>
        <v>0</v>
      </c>
      <c r="Y225" s="98">
        <f>IF(NOT(ISERROR(MATCH("Selvfinansieret",B221,0))),0,IF(OR(NOT(ISERROR(MATCH("Ej statsstøtte",B221,0))),NOT(ISERROR(MATCH(B221,AI231:AI233,0)))),E225,IF(AND(D233=0,C233=0),X225,IF(AND(D233&gt;0,C233=0),V225,IF(AND(D233&gt;0,C233&gt;0,V225=0),0,IF(AND(W225&lt;&gt;0,W225&lt;V225),W225,V225))))))</f>
        <v>0</v>
      </c>
      <c r="AA225" s="19"/>
      <c r="AB225" s="20"/>
      <c r="AC225"/>
      <c r="AD225" s="29" t="s">
        <v>147</v>
      </c>
      <c r="AE225" s="29" t="s">
        <v>115</v>
      </c>
      <c r="AF225" s="29" t="s">
        <v>136</v>
      </c>
      <c r="AG225" s="29" t="s">
        <v>116</v>
      </c>
      <c r="AH225" s="29" t="s">
        <v>134</v>
      </c>
      <c r="AI225" s="29" t="s">
        <v>138</v>
      </c>
      <c r="AJ225" s="29" t="s">
        <v>148</v>
      </c>
    </row>
    <row r="226" spans="1:41">
      <c r="A226" s="404" t="s">
        <v>34</v>
      </c>
      <c r="B226" s="110">
        <f t="shared" si="21"/>
        <v>0</v>
      </c>
      <c r="C226" s="110">
        <f t="shared" si="20"/>
        <v>0</v>
      </c>
      <c r="D226" s="110"/>
      <c r="E226" s="523"/>
      <c r="F226" s="46"/>
      <c r="G226" s="577"/>
      <c r="H226" s="578"/>
      <c r="I226" s="578"/>
      <c r="J226" s="578"/>
      <c r="K226" s="578"/>
      <c r="L226" s="578"/>
      <c r="M226" s="578"/>
      <c r="N226" s="578"/>
      <c r="O226" s="582"/>
      <c r="P226" s="105"/>
      <c r="Q226" s="35"/>
      <c r="R226" s="39"/>
      <c r="S226" s="22"/>
      <c r="T226" s="20"/>
      <c r="U226" s="20" t="e">
        <f>((F221-((E232*F221+C233+D233)-E232)/E232))*E226</f>
        <v>#VALUE!</v>
      </c>
      <c r="V226" t="e">
        <f>H222*E226</f>
        <v>#VALUE!</v>
      </c>
      <c r="W226" s="3">
        <f>IFERROR(IF(E226=0,0,E226*H221),0)</f>
        <v>0</v>
      </c>
      <c r="X226" s="98">
        <f>IF(E226=0,0,E226*F220)</f>
        <v>0</v>
      </c>
      <c r="Y226" s="98">
        <f>IF(NOT(ISERROR(MATCH("Selvfinansieret",B222,0))),0,IF(OR(NOT(ISERROR(MATCH("Ej statsstøtte",B222,0))),NOT(ISERROR(MATCH(B222,AI232:AI234,0)))),E226,IF(AND(D233=0,C233=0),X226,IF(AND(D233&gt;0,C233=0),V226,IF(AND(D233&gt;0,C233&gt;0,V226=0),0,IF(AND(W226&lt;&gt;0,W226&lt;V226),W226,V226))))))</f>
        <v>0</v>
      </c>
      <c r="AA226" t="s">
        <v>130</v>
      </c>
      <c r="AB226" t="s">
        <v>125</v>
      </c>
      <c r="AC226"/>
      <c r="AD226" t="s">
        <v>109</v>
      </c>
      <c r="AE226" t="s">
        <v>109</v>
      </c>
      <c r="AF226" t="s">
        <v>117</v>
      </c>
      <c r="AG226" s="95" t="s">
        <v>124</v>
      </c>
      <c r="AH226" s="98" t="str">
        <f>IF(NOT(ISERROR(MATCH("Selvfinansieret",B219,0))),"",IF(NOT(ISERROR(MATCH(B219,{"ABER"},0))),AE226,IF(NOT(ISERROR(MATCH(B219,{"GBER"},0))),AF226,IF(NOT(ISERROR(MATCH(B219,{"FIBER"},0))),AG226,IF(NOT(ISERROR(MATCH(B219,{"Ej statsstøtte"},0))),AD226,"")))))</f>
        <v/>
      </c>
      <c r="AI226" s="96" t="s">
        <v>115</v>
      </c>
    </row>
    <row r="227" spans="1:41">
      <c r="A227" s="404" t="s">
        <v>2</v>
      </c>
      <c r="B227" s="110">
        <f t="shared" si="21"/>
        <v>0</v>
      </c>
      <c r="C227" s="110">
        <f t="shared" si="20"/>
        <v>0</v>
      </c>
      <c r="D227" s="110"/>
      <c r="E227" s="523"/>
      <c r="F227" s="46"/>
      <c r="G227" s="577"/>
      <c r="H227" s="578"/>
      <c r="I227" s="578"/>
      <c r="J227" s="578"/>
      <c r="K227" s="578"/>
      <c r="L227" s="578"/>
      <c r="M227" s="578"/>
      <c r="N227" s="578"/>
      <c r="O227" s="582"/>
      <c r="P227" s="105"/>
      <c r="Q227" s="35"/>
      <c r="R227" s="39"/>
      <c r="S227" s="22"/>
      <c r="T227" s="20"/>
      <c r="U227" s="20" t="e">
        <f>((F221-((E232*F221+C233+D233)-E232)/E232))*E227</f>
        <v>#VALUE!</v>
      </c>
      <c r="V227" t="e">
        <f>H222*E227</f>
        <v>#VALUE!</v>
      </c>
      <c r="W227" s="3">
        <f>IFERROR(IF(E227=0,0,E227*H221),0)</f>
        <v>0</v>
      </c>
      <c r="X227" s="98">
        <f>IF(E227=0,0,E227*F220)</f>
        <v>0</v>
      </c>
      <c r="Y227" s="98">
        <f>IF(NOT(ISERROR(MATCH("Selvfinansieret",B223,0))),0,IF(OR(NOT(ISERROR(MATCH("Ej statsstøtte",B223,0))),NOT(ISERROR(MATCH(B223,AI233:AI235,0)))),E227,IF(AND(D233=0,C233=0),X227,IF(AND(D233&gt;0,C233=0),V227,IF(AND(D233&gt;0,C233&gt;0,V227=0),0,IF(AND(W227&lt;&gt;0,W227&lt;V227),W227,V227))))))</f>
        <v>0</v>
      </c>
      <c r="AA227" t="s">
        <v>56</v>
      </c>
      <c r="AB227" t="s">
        <v>126</v>
      </c>
      <c r="AC227"/>
      <c r="AD227" t="s">
        <v>110</v>
      </c>
      <c r="AE227" t="s">
        <v>110</v>
      </c>
      <c r="AF227" t="s">
        <v>118</v>
      </c>
      <c r="AG227" s="95" t="s">
        <v>111</v>
      </c>
      <c r="AH227" s="98" t="str">
        <f>IF(NOT(ISERROR(MATCH("Selvfinansieret",B219,0))),"",IF(NOT(ISERROR(MATCH(B219,{"ABER"},0))),AE227,IF(NOT(ISERROR(MATCH(B219,{"GBER"},0))),AF227,IF(NOT(ISERROR(MATCH(B219,{"FIBER"},0))),AG227,IF(NOT(ISERROR(MATCH(B219,{"Ej statsstøtte"},0))),AD227,"")))))</f>
        <v/>
      </c>
      <c r="AI227" s="97" t="s">
        <v>136</v>
      </c>
    </row>
    <row r="228" spans="1:41" ht="15.75" customHeight="1">
      <c r="A228" s="404" t="s">
        <v>10</v>
      </c>
      <c r="B228" s="110">
        <f t="shared" si="21"/>
        <v>0</v>
      </c>
      <c r="C228" s="110">
        <f t="shared" si="20"/>
        <v>0</v>
      </c>
      <c r="D228" s="110"/>
      <c r="E228" s="523"/>
      <c r="F228" s="46"/>
      <c r="G228" s="577"/>
      <c r="H228" s="578"/>
      <c r="I228" s="578"/>
      <c r="J228" s="578"/>
      <c r="K228" s="578"/>
      <c r="L228" s="578"/>
      <c r="M228" s="578"/>
      <c r="N228" s="578"/>
      <c r="O228" s="582"/>
      <c r="P228" s="104"/>
      <c r="Q228" s="35"/>
      <c r="R228" s="39"/>
      <c r="S228" s="22"/>
      <c r="T228" s="20"/>
      <c r="U228" s="20" t="e">
        <f>((F221-((E232*F221+C233+D233)-E232)/E232))*E228</f>
        <v>#VALUE!</v>
      </c>
      <c r="V228" t="e">
        <f>H222*E228</f>
        <v>#VALUE!</v>
      </c>
      <c r="W228" s="3">
        <f>IFERROR(IF(E228=0,0,E228*H221),0)</f>
        <v>0</v>
      </c>
      <c r="X228" s="98">
        <f>IF(E228=0,0,E228*F220)</f>
        <v>0</v>
      </c>
      <c r="Y228" s="98">
        <f>IF(NOT(ISERROR(MATCH("Selvfinansieret",B224,0))),0,IF(OR(NOT(ISERROR(MATCH("Ej statsstøtte",B224,0))),NOT(ISERROR(MATCH(B224,AI234:AI236,0)))),E228,IF(AND(D233=0,C233=0),X228,IF(AND(D233&gt;0,C233=0),V228,IF(AND(D233&gt;0,C233&gt;0,V228=0),0,IF(AND(W228&lt;&gt;0,W228&lt;V228),W228,V228))))))</f>
        <v>0</v>
      </c>
      <c r="Z228" s="98"/>
      <c r="AA228" t="s">
        <v>131</v>
      </c>
      <c r="AB228"/>
      <c r="AC228"/>
      <c r="AD228" t="s">
        <v>111</v>
      </c>
      <c r="AE228" t="s">
        <v>111</v>
      </c>
      <c r="AF228" t="s">
        <v>119</v>
      </c>
      <c r="AG228" s="137" t="s">
        <v>137</v>
      </c>
      <c r="AH228" s="98" t="str">
        <f>IF(NOT(ISERROR(MATCH("Selvfinansieret",B219,0))),"",IF(NOT(ISERROR(MATCH(B219,{"ABER"},0))),AE228,IF(NOT(ISERROR(MATCH(B219,{"GBER"},0))),AF228,IF(NOT(ISERROR(MATCH(B219,{"FIBER"},0))),AG228,IF(NOT(ISERROR(MATCH(B219,{"Ej statsstøtte"},0))),AD228,"")))))</f>
        <v/>
      </c>
      <c r="AI228" s="97" t="s">
        <v>116</v>
      </c>
    </row>
    <row r="229" spans="1:41" ht="14.5" thickBot="1">
      <c r="A229" s="476" t="s">
        <v>68</v>
      </c>
      <c r="B229" s="110">
        <f t="shared" si="21"/>
        <v>0</v>
      </c>
      <c r="C229" s="110">
        <f t="shared" si="20"/>
        <v>0</v>
      </c>
      <c r="D229" s="110"/>
      <c r="E229" s="524"/>
      <c r="F229" s="46"/>
      <c r="G229" s="577"/>
      <c r="H229" s="578"/>
      <c r="I229" s="578"/>
      <c r="J229" s="578"/>
      <c r="K229" s="578"/>
      <c r="L229" s="578"/>
      <c r="M229" s="578"/>
      <c r="N229" s="578"/>
      <c r="O229" s="582"/>
      <c r="P229" s="104"/>
      <c r="Q229" s="35"/>
      <c r="R229" s="39"/>
      <c r="S229" s="22"/>
      <c r="T229" s="20"/>
      <c r="U229" s="20" t="e">
        <f>((F221-((E232*F221+C233+D233)-E232)/E232))*E229</f>
        <v>#VALUE!</v>
      </c>
      <c r="V229" t="e">
        <f>H222*E229</f>
        <v>#VALUE!</v>
      </c>
      <c r="W229" s="3">
        <f>IFERROR(IF(E229=0,0,E229*H221),0)</f>
        <v>0</v>
      </c>
      <c r="X229" s="98">
        <f>IF(E229=0,0,E229*F220)</f>
        <v>0</v>
      </c>
      <c r="Y229" s="98">
        <f>IF(NOT(ISERROR(MATCH("Selvfinansieret",B225,0))),0,IF(OR(NOT(ISERROR(MATCH("Ej statsstøtte",B225,0))),NOT(ISERROR(MATCH(B225,AI235:AI237,0)))),E229,IF(AND(D233=0,C233=0),X229,IF(AND(D233&gt;0,C233=0),V229,IF(AND(D233&gt;0,C233&gt;0,V229=0),0,IF(AND(W229&lt;&gt;0,W229&lt;V229),W229,V229))))))</f>
        <v>0</v>
      </c>
      <c r="Z229" s="98"/>
      <c r="AA229" t="s">
        <v>72</v>
      </c>
      <c r="AB229"/>
      <c r="AC229"/>
      <c r="AD229" t="s">
        <v>112</v>
      </c>
      <c r="AE229" t="s">
        <v>112</v>
      </c>
      <c r="AF229" t="s">
        <v>120</v>
      </c>
      <c r="AG229" s="41" t="str">
        <f>""</f>
        <v/>
      </c>
      <c r="AH229" s="98" t="str">
        <f>IF(NOT(ISERROR(MATCH("Selvfinansieret",B219,0))),"",IF(NOT(ISERROR(MATCH(B219,{"ABER"},0))),AE229,IF(NOT(ISERROR(MATCH(B219,{"GBER"},0))),AF229,IF(NOT(ISERROR(MATCH(B219,{"FIBER"},0))),AG229,IF(NOT(ISERROR(MATCH(B219,{"Ej statsstøtte"},0))),AD229,"")))))</f>
        <v/>
      </c>
      <c r="AI229" s="40" t="s">
        <v>85</v>
      </c>
    </row>
    <row r="230" spans="1:41">
      <c r="A230" s="503" t="s">
        <v>21</v>
      </c>
      <c r="B230" s="111">
        <f>SUM(B223+B224+B225+B226-B227-B228+B229)</f>
        <v>0</v>
      </c>
      <c r="C230" s="111">
        <f>SUM(C223+C224+C225+C226-C227-C228+C229)</f>
        <v>0</v>
      </c>
      <c r="D230" s="111"/>
      <c r="E230" s="111">
        <f>SUM(B230:C230)</f>
        <v>0</v>
      </c>
      <c r="F230" s="48"/>
      <c r="G230" s="577"/>
      <c r="H230" s="578"/>
      <c r="I230" s="578"/>
      <c r="J230" s="578"/>
      <c r="K230" s="578"/>
      <c r="L230" s="578"/>
      <c r="M230" s="578"/>
      <c r="N230" s="578"/>
      <c r="O230" s="582"/>
      <c r="P230" s="23"/>
      <c r="R230"/>
      <c r="S230"/>
      <c r="T230"/>
      <c r="U230" s="20" t="e">
        <f>((F221-((E232*F221+C233+D233)-E232)/E232))*E230</f>
        <v>#VALUE!</v>
      </c>
      <c r="V230" t="e">
        <f>H222*E230</f>
        <v>#VALUE!</v>
      </c>
      <c r="W230" s="3">
        <f>IFERROR(IF(E230=0,0,E230*H221),0)</f>
        <v>0</v>
      </c>
      <c r="X230" s="98">
        <f>IF(E230=0,0,E230*F220)</f>
        <v>0</v>
      </c>
      <c r="Y230" s="98">
        <f>IF(NOT(ISERROR(MATCH("Selvfinansieret",B226,0))),0,IF(OR(NOT(ISERROR(MATCH("Ej statsstøtte",B226,0))),NOT(ISERROR(MATCH(B226,AI236:AI238,0)))),E230,IF(AND(D233=0,C233=0),X230,IF(AND(D233&gt;0,C233=0),V230,IF(AND(D233&gt;0,C233&gt;0,V230=0),0,IF(AND(W230&lt;&gt;0,W230&lt;V230),W230,V230))))))</f>
        <v>0</v>
      </c>
      <c r="Z230" s="98"/>
      <c r="AA230" t="s">
        <v>146</v>
      </c>
      <c r="AB230"/>
      <c r="AC230"/>
      <c r="AD230" t="s">
        <v>122</v>
      </c>
      <c r="AE230" t="s">
        <v>113</v>
      </c>
      <c r="AF230" t="s">
        <v>121</v>
      </c>
      <c r="AG230" s="41" t="str">
        <f>""</f>
        <v/>
      </c>
      <c r="AH230" s="98" t="str">
        <f>IF(NOT(ISERROR(MATCH("Selvfinansieret",B219,0))),"",IF(NOT(ISERROR(MATCH(B219,{"ABER"},0))),AE230,IF(NOT(ISERROR(MATCH(B219,{"GBER"},0))),AF230,IF(NOT(ISERROR(MATCH(B219,{"FIBER"},0))),AG230,IF(NOT(ISERROR(MATCH(B219,{"Ej statsstøtte"},0))),AD230,"")))))</f>
        <v/>
      </c>
      <c r="AI230" s="40" t="s">
        <v>86</v>
      </c>
    </row>
    <row r="231" spans="1:41" ht="14.5" thickBot="1">
      <c r="A231" s="504" t="s">
        <v>1</v>
      </c>
      <c r="B231" s="112">
        <f>IFERROR(IF(E231=0,0,Y231),0)</f>
        <v>0</v>
      </c>
      <c r="C231" s="110">
        <f>IFERROR(E231-B231,0)</f>
        <v>0</v>
      </c>
      <c r="D231" s="110"/>
      <c r="E231" s="524"/>
      <c r="F231" s="47"/>
      <c r="G231" s="577"/>
      <c r="H231" s="578"/>
      <c r="I231" s="578"/>
      <c r="J231" s="578"/>
      <c r="K231" s="578"/>
      <c r="L231" s="578"/>
      <c r="M231" s="578"/>
      <c r="N231" s="578"/>
      <c r="O231" s="582"/>
      <c r="P231" s="104"/>
      <c r="R231"/>
      <c r="S231"/>
      <c r="T231"/>
      <c r="U231" s="20" t="e">
        <f>((F221-((E232*F221+C233+D233)-E232)/E232))*E231</f>
        <v>#VALUE!</v>
      </c>
      <c r="V231" t="e">
        <f>H222*E231</f>
        <v>#VALUE!</v>
      </c>
      <c r="W231" s="3">
        <f>IFERROR(IF(E231=0,0,E231*H221),0)</f>
        <v>0</v>
      </c>
      <c r="X231" s="98">
        <f>IF(E231=0,0,E231*F220)</f>
        <v>0</v>
      </c>
      <c r="Y231" s="98">
        <f>IF(NOT(ISERROR(MATCH("Selvfinansieret",B227,0))),0,IF(OR(NOT(ISERROR(MATCH("Ej statsstøtte",B227,0))),NOT(ISERROR(MATCH(B227,AI237:AI239,0)))),E231,IF(AND(D233=0,C233=0),X231,IF(AND(D233&gt;0,C233=0),V231,IF(AND(D233&gt;0,C233&gt;0,V231=0),0,IF(AND(W231&lt;&gt;0,W231&lt;V231),W231,V231))))))</f>
        <v>0</v>
      </c>
      <c r="Z231" s="98"/>
      <c r="AA231" s="19"/>
      <c r="AB231" s="20"/>
      <c r="AC231"/>
      <c r="AD231" t="s">
        <v>113</v>
      </c>
      <c r="AE231" t="s">
        <v>114</v>
      </c>
      <c r="AF231" t="s">
        <v>122</v>
      </c>
      <c r="AG231" s="41" t="str">
        <f>""</f>
        <v/>
      </c>
      <c r="AH231" s="98" t="str">
        <f>IF(NOT(ISERROR(MATCH("Selvfinansieret",B219,0))),"",IF(NOT(ISERROR(MATCH(B219,{"ABER"},0))),AE231,IF(NOT(ISERROR(MATCH(B219,{"GBER"},0))),AF231,IF(NOT(ISERROR(MATCH(B219,{"FIBER"},0))),AG231,IF(NOT(ISERROR(MATCH(B219,{"Ej statsstøtte"},0))),AD231,"")))))</f>
        <v/>
      </c>
      <c r="AI231" s="40" t="s">
        <v>87</v>
      </c>
    </row>
    <row r="232" spans="1:41" ht="14.5" thickBot="1">
      <c r="A232" s="505" t="s">
        <v>0</v>
      </c>
      <c r="B232" s="143">
        <f>IF(B230+B231&lt;=0,0,B230+B231)</f>
        <v>0</v>
      </c>
      <c r="C232" s="143">
        <f>IF(C230+C231-C233&lt;=0,0,C230+C231-C233)</f>
        <v>0</v>
      </c>
      <c r="D232" s="113"/>
      <c r="E232" s="506">
        <f>SUM(E223+E224+E225+E226-E227-E228+E229)+E231</f>
        <v>0</v>
      </c>
      <c r="F232" s="222"/>
      <c r="G232" s="579"/>
      <c r="H232" s="580"/>
      <c r="I232" s="580"/>
      <c r="J232" s="580"/>
      <c r="K232" s="580"/>
      <c r="L232" s="580"/>
      <c r="M232" s="580"/>
      <c r="N232" s="580"/>
      <c r="O232" s="583"/>
      <c r="P232" s="23"/>
      <c r="R232"/>
      <c r="S232"/>
      <c r="T232"/>
      <c r="U232" s="20" t="e">
        <f>((F221-((E232*F221+C233+D233)-E232)/E232))*E232</f>
        <v>#VALUE!</v>
      </c>
      <c r="V232" t="e">
        <f>H222*E232</f>
        <v>#VALUE!</v>
      </c>
      <c r="W232" s="3">
        <f>IFERROR(IF(E232=0,0,E232*H221),0)</f>
        <v>0</v>
      </c>
      <c r="Y232" s="98">
        <f>IF(NOT(ISERROR(MATCH("Selvfinansieret",B228,0))),0,IF(OR(NOT(ISERROR(MATCH("Ej statsstøtte",B228,0))),NOT(ISERROR(MATCH(B228,AI238:AI240,0)))),E232,IF(AND(D233=0,C233=0),X232,IF(AND(D233&gt;0,C233=0),V232,IF(AND(D233&gt;0,C233&gt;0,V232=0),0,IF(AND(W232&lt;&gt;0,W232&lt;V232),W232,V232))))))</f>
        <v>0</v>
      </c>
      <c r="Z232" s="98"/>
      <c r="AA232" s="96"/>
      <c r="AB232" s="96"/>
      <c r="AC232"/>
      <c r="AD232" t="s">
        <v>114</v>
      </c>
      <c r="AE232" s="41" t="str">
        <f>""</f>
        <v/>
      </c>
      <c r="AF232" t="s">
        <v>111</v>
      </c>
      <c r="AG232" s="41" t="str">
        <f>""</f>
        <v/>
      </c>
      <c r="AH232" s="98" t="str">
        <f>IF(NOT(ISERROR(MATCH("Selvfinansieret",B219,0))),"",IF(NOT(ISERROR(MATCH(B219,{"ABER"},0))),AE232,IF(NOT(ISERROR(MATCH(B219,{"GBER"},0))),AF232,IF(NOT(ISERROR(MATCH(B219,{"FIBER"},0))),AG232,IF(NOT(ISERROR(MATCH(B219,{"Ej statsstøtte"},0))),AD232,"")))))</f>
        <v/>
      </c>
      <c r="AI232" s="20" t="s">
        <v>135</v>
      </c>
    </row>
    <row r="233" spans="1:41">
      <c r="A233" s="507" t="s">
        <v>101</v>
      </c>
      <c r="B233" s="510">
        <f>B232</f>
        <v>0</v>
      </c>
      <c r="C233" s="509"/>
      <c r="D233" s="509"/>
      <c r="E233" s="510">
        <f>SUM(B223+B224+B225+B226-B227-B228+B229)</f>
        <v>0</v>
      </c>
      <c r="F233" s="101"/>
      <c r="G233" s="511"/>
      <c r="H233" s="511"/>
      <c r="I233" s="511"/>
      <c r="J233" s="511"/>
      <c r="K233" s="511"/>
      <c r="L233" s="511"/>
      <c r="M233" s="511"/>
      <c r="N233" s="511"/>
      <c r="O233" s="511"/>
      <c r="P233" s="23"/>
      <c r="R233"/>
      <c r="S233"/>
      <c r="T233"/>
      <c r="U233"/>
      <c r="W233"/>
      <c r="Y233" s="98"/>
      <c r="Z233" s="98"/>
      <c r="AA233" s="35"/>
      <c r="AB233" s="97"/>
      <c r="AC233" s="20"/>
      <c r="AD233" t="s">
        <v>124</v>
      </c>
      <c r="AE233" s="3" t="str">
        <f>""</f>
        <v/>
      </c>
      <c r="AF233" s="41" t="s">
        <v>123</v>
      </c>
      <c r="AG233" s="41" t="str">
        <f>""</f>
        <v/>
      </c>
      <c r="AH233" s="98" t="str">
        <f>IF(NOT(ISERROR(MATCH("Selvfinansieret",B219,0))),"",IF(NOT(ISERROR(MATCH(B219,{"ABER"},0))),AE233,IF(NOT(ISERROR(MATCH(B219,{"GBER"},0))),AF233,IF(NOT(ISERROR(MATCH(B219,{"FIBER"},0))),AG233,IF(NOT(ISERROR(MATCH(B219,{"Ej statsstøtte"},0))),AD233,"")))))</f>
        <v/>
      </c>
      <c r="AI233" t="s">
        <v>149</v>
      </c>
      <c r="AK233" s="4"/>
      <c r="AL233" s="4"/>
      <c r="AM233" s="4"/>
      <c r="AN233" s="4"/>
      <c r="AO233" s="4"/>
    </row>
    <row r="234" spans="1:41">
      <c r="A234" s="512"/>
      <c r="B234" s="513"/>
      <c r="C234" s="513"/>
      <c r="D234" s="513"/>
      <c r="E234" s="514"/>
      <c r="F234" s="79"/>
      <c r="G234" s="511"/>
      <c r="H234" s="511"/>
      <c r="I234" s="511"/>
      <c r="J234" s="511"/>
      <c r="K234" s="511"/>
      <c r="L234" s="511"/>
      <c r="M234" s="511"/>
      <c r="N234" s="511"/>
      <c r="O234" s="511"/>
      <c r="P234" s="23"/>
      <c r="R234"/>
      <c r="S234"/>
      <c r="T234"/>
      <c r="U234"/>
      <c r="W234"/>
      <c r="Y234" s="98"/>
      <c r="Z234" s="98"/>
      <c r="AA234" s="98"/>
      <c r="AB234" s="4"/>
      <c r="AC234" s="4"/>
      <c r="AD234" t="s">
        <v>137</v>
      </c>
      <c r="AE234" s="4" t="str">
        <f>""</f>
        <v/>
      </c>
      <c r="AF234" s="4" t="str">
        <f>""</f>
        <v/>
      </c>
      <c r="AG234" s="41" t="str">
        <f>""</f>
        <v/>
      </c>
      <c r="AH234" s="98" t="str">
        <f>IF(NOT(ISERROR(MATCH("Selvfinansieret",B219,0))),"",IF(NOT(ISERROR(MATCH(B219,{"ABER"},0))),AE234,IF(NOT(ISERROR(MATCH(B219,{"GBER"},0))),AF234,IF(NOT(ISERROR(MATCH(B219,{"FIBER"},0))),AG234,IF(NOT(ISERROR(MATCH(B219,{"Ej statsstøtte"},0))),AD234,"")))))</f>
        <v/>
      </c>
      <c r="AI234" s="4"/>
      <c r="AJ234" s="4"/>
      <c r="AK234" s="4"/>
      <c r="AL234" s="4"/>
      <c r="AM234" s="4"/>
      <c r="AN234" s="4"/>
      <c r="AO234" s="4"/>
    </row>
    <row r="235" spans="1:41">
      <c r="A235" s="515"/>
      <c r="B235" s="516"/>
      <c r="C235" s="516"/>
      <c r="D235" s="516"/>
      <c r="E235" s="517" t="s">
        <v>133</v>
      </c>
      <c r="F235" s="518" t="str">
        <f>F220</f>
        <v/>
      </c>
      <c r="G235" s="79"/>
      <c r="H235" s="511"/>
      <c r="I235" s="511"/>
      <c r="J235" s="511"/>
      <c r="K235" s="511"/>
      <c r="L235" s="511"/>
      <c r="M235" s="511"/>
      <c r="N235" s="511"/>
      <c r="O235" s="511"/>
      <c r="P235" s="80"/>
      <c r="Q235" s="23"/>
      <c r="R235"/>
      <c r="S235"/>
      <c r="T235"/>
      <c r="U235"/>
      <c r="W235"/>
      <c r="Y235"/>
      <c r="Z235" s="98"/>
      <c r="AD235" s="4"/>
      <c r="AE235" s="4"/>
      <c r="AF235" s="4"/>
      <c r="AG235" s="4"/>
      <c r="AH235" s="4"/>
      <c r="AI235" s="4"/>
      <c r="AJ235" s="4"/>
      <c r="AK235" s="4"/>
      <c r="AL235" s="4"/>
      <c r="AM235" s="4"/>
      <c r="AN235" s="4"/>
      <c r="AO235" s="4"/>
    </row>
    <row r="236" spans="1:41" ht="28">
      <c r="A236" s="515"/>
      <c r="B236" s="516"/>
      <c r="C236" s="516"/>
      <c r="D236" s="516"/>
      <c r="E236" s="519" t="s">
        <v>152</v>
      </c>
      <c r="F236" s="518" t="str">
        <f>IFERROR(B232/E232,"")</f>
        <v/>
      </c>
      <c r="G236" s="79"/>
      <c r="H236" s="511"/>
      <c r="I236" s="511"/>
      <c r="J236" s="511"/>
      <c r="K236" s="511"/>
      <c r="L236" s="511"/>
      <c r="M236" s="511"/>
      <c r="N236" s="511"/>
      <c r="O236" s="511"/>
      <c r="P236" s="80"/>
      <c r="Q236" s="23"/>
      <c r="R236"/>
      <c r="S236"/>
      <c r="T236"/>
      <c r="U236"/>
      <c r="W236"/>
      <c r="Y236"/>
      <c r="Z236" s="98"/>
      <c r="AD236" s="4"/>
      <c r="AE236" s="4"/>
      <c r="AF236" s="4"/>
      <c r="AG236" s="4"/>
      <c r="AH236" s="4"/>
      <c r="AI236" s="4"/>
      <c r="AJ236" s="4"/>
      <c r="AK236" s="4"/>
      <c r="AL236" s="4"/>
      <c r="AM236" s="4"/>
      <c r="AN236" s="4"/>
      <c r="AO236" s="4"/>
    </row>
    <row r="237" spans="1:41">
      <c r="A237" s="14"/>
      <c r="B237" s="15"/>
      <c r="C237" s="15"/>
      <c r="D237" s="15"/>
      <c r="E237" s="16" t="s">
        <v>57</v>
      </c>
      <c r="F237" s="50">
        <f>IF(NOT(ISERROR(MATCH("Ej statsstøtte",B219,0))),0,IFERROR(E231/E230,0))</f>
        <v>0</v>
      </c>
      <c r="G237" s="520"/>
      <c r="H237" s="481"/>
      <c r="I237" s="481"/>
      <c r="J237" s="481"/>
      <c r="K237" s="481"/>
      <c r="L237" s="481"/>
      <c r="M237" s="481"/>
      <c r="N237" s="481"/>
      <c r="O237" s="481"/>
      <c r="P237" s="2"/>
      <c r="R237"/>
      <c r="S237"/>
      <c r="T237"/>
      <c r="U237"/>
      <c r="W237"/>
      <c r="Y237"/>
    </row>
    <row r="238" spans="1:41" ht="14.5">
      <c r="A238" s="31" t="s">
        <v>64</v>
      </c>
      <c r="B238" s="32">
        <f>IFERROR(E232/$E$15,0)</f>
        <v>0</v>
      </c>
      <c r="C238" s="15"/>
      <c r="D238" s="15"/>
      <c r="E238" s="174" t="s">
        <v>58</v>
      </c>
      <c r="F238" s="50">
        <f>IFERROR(E231/E223,0)</f>
        <v>0</v>
      </c>
      <c r="G238" s="404"/>
      <c r="H238" s="481"/>
      <c r="I238" s="481"/>
      <c r="J238" s="481"/>
      <c r="K238" s="481"/>
      <c r="L238" s="481"/>
      <c r="M238" s="481"/>
      <c r="N238" s="481"/>
      <c r="O238" s="481"/>
      <c r="P238" s="2"/>
      <c r="R238"/>
      <c r="S238"/>
      <c r="T238"/>
      <c r="U238"/>
      <c r="W238"/>
      <c r="Y238"/>
    </row>
    <row r="239" spans="1:41" ht="14.5">
      <c r="A239" s="521"/>
      <c r="B239" s="522"/>
      <c r="C239" s="404"/>
      <c r="D239" s="404"/>
      <c r="E239" s="174"/>
      <c r="F239" s="404"/>
      <c r="G239" s="404"/>
      <c r="H239" s="481"/>
      <c r="I239" s="481"/>
      <c r="J239" s="481"/>
      <c r="K239" s="481"/>
      <c r="L239" s="481"/>
      <c r="M239" s="481"/>
      <c r="N239" s="481"/>
      <c r="O239" s="481"/>
      <c r="P239" s="2"/>
      <c r="R239"/>
      <c r="S239"/>
      <c r="T239"/>
      <c r="U239"/>
      <c r="W239"/>
      <c r="Y239"/>
      <c r="AD239"/>
    </row>
    <row r="240" spans="1:41" ht="14.5">
      <c r="A240" s="9" t="s">
        <v>24</v>
      </c>
      <c r="B240" s="175"/>
      <c r="C240" s="119" t="s">
        <v>45</v>
      </c>
      <c r="D240" s="119"/>
      <c r="E240" s="10" t="s">
        <v>27</v>
      </c>
      <c r="F240" s="488"/>
      <c r="G240" s="489"/>
      <c r="H240" s="118"/>
      <c r="I240" s="120"/>
      <c r="J240" s="489"/>
      <c r="K240" s="489"/>
      <c r="L240" s="489"/>
      <c r="M240" s="489"/>
      <c r="N240" s="404"/>
      <c r="O240" s="404"/>
      <c r="R240" s="27"/>
      <c r="S240" s="36"/>
      <c r="T240" s="97"/>
      <c r="W240" s="3"/>
      <c r="X240" s="40"/>
      <c r="AA240" s="98" t="str">
        <f>IF(NOT(ISERROR(MATCH("Selvfinansieret",B241,0))),"",IF(NOT(ISERROR(MATCH(B241,{"ABER"},0))),IF(X240=0,"",X240),IF(NOT(ISERROR(MATCH(B241,{"GEBER"},0))),IF(AG255=0,"",AG255),IF(NOT(ISERROR(MATCH(B241,{"FIBER"},0))),IF(Z240=0,"",Z240),""))))</f>
        <v/>
      </c>
      <c r="AF240" s="98"/>
    </row>
    <row r="241" spans="1:41" ht="14.5">
      <c r="A241" s="9" t="s">
        <v>144</v>
      </c>
      <c r="B241" s="490"/>
      <c r="C241" s="119"/>
      <c r="D241" s="119"/>
      <c r="E241" s="10" t="s">
        <v>127</v>
      </c>
      <c r="F241" s="490" t="str">
        <f>IF(ISBLANK($F$19),"Projektform skal vælges ved hovedansøger",$F$19)</f>
        <v>Samarbejde</v>
      </c>
      <c r="G241" s="489"/>
      <c r="H241" s="118"/>
      <c r="I241" s="120"/>
      <c r="J241" s="489"/>
      <c r="K241" s="489"/>
      <c r="L241" s="489"/>
      <c r="M241" s="489"/>
      <c r="N241" s="404"/>
      <c r="O241" s="404"/>
      <c r="R241" s="27"/>
      <c r="S241" s="36"/>
      <c r="T241" s="40"/>
      <c r="W241" s="3"/>
      <c r="X241" s="40"/>
      <c r="Y241" s="41"/>
      <c r="AA241" s="98"/>
      <c r="AF241" s="98"/>
    </row>
    <row r="242" spans="1:41" ht="29">
      <c r="A242" s="10" t="s">
        <v>25</v>
      </c>
      <c r="B242" s="490"/>
      <c r="C242" s="10"/>
      <c r="D242" s="10"/>
      <c r="E242" s="128" t="s">
        <v>26</v>
      </c>
      <c r="F242" s="129" t="str">
        <f>IFERROR(IF(NOT(ISERROR(MATCH(B241,{"ABER"},0))),INDEX(ABER_Tilskudsprocent_liste[#All],MATCH(B242,ABER_Tilskudsprocent_liste[[#All],[Typer af projekter og aktiviteter/ virksomhedsstørrelse]],0),MATCH(AA244,ABER_Tilskudsprocent_liste[#Headers],0)),IF(NOT(ISERROR(MATCH(B241,{"GBER"},0))),INDEX(GEBER_Tilskudsprocent_liste[#All],MATCH(B242,GEBER_Tilskudsprocent_liste[[#All],[Typer af projekter og aktiviteter/ virksomhedsstørrelse]],0),MATCH(AA244,GEBER_Tilskudsprocent_liste[#Headers],0)),IF(NOT(ISERROR(MATCH(B241,{"FIBER"},0))),INDEX(FIBER_Tilskudsprocent_liste[#All],MATCH(B242,FIBER_Tilskudsprocent_liste[[#All],[Typer af projekter og aktiviteter/ virksomhedsstørrelse]],0),MATCH(AA244,FIBER_Tilskudsprocent_liste[#Headers],0)),""))),"")</f>
        <v/>
      </c>
      <c r="G242" s="128" t="s">
        <v>150</v>
      </c>
      <c r="H242" s="144" t="s">
        <v>155</v>
      </c>
      <c r="I242" s="145"/>
      <c r="J242" s="257" t="s">
        <v>158</v>
      </c>
      <c r="K242" s="257"/>
      <c r="L242" s="489"/>
      <c r="M242" s="489"/>
      <c r="N242" s="404"/>
      <c r="O242" s="404"/>
      <c r="R242" s="28"/>
      <c r="S242" s="37"/>
      <c r="T242" s="40"/>
      <c r="W242" s="3"/>
      <c r="X242" s="100"/>
      <c r="AB242" s="40"/>
      <c r="AF242" s="98"/>
    </row>
    <row r="243" spans="1:41" ht="14.5">
      <c r="A243" s="9"/>
      <c r="B243" s="10"/>
      <c r="C243" s="10"/>
      <c r="D243" s="10"/>
      <c r="E243" s="128"/>
      <c r="F243" s="150" t="str">
        <f>IFERROR(IF(NOT(ISERROR(MATCH(B241,{"ABER"},0))),INDEX(ABER_Tilskudsprocent_liste[#All],MATCH(B242,ABER_Tilskudsprocent_liste[[#All],[Typer af projekter og aktiviteter/ virksomhedsstørrelse]],0),MATCH(AA244,ABER_Tilskudsprocent_liste[#Headers],0)),IF(NOT(ISERROR(MATCH(B241,{"GBER"},0))),INDEX(GEBER_Tilskudsprocent_liste[#All],MATCH(B242,GEBER_Tilskudsprocent_liste[[#All],[Typer af projekter og aktiviteter/ virksomhedsstørrelse]],0),MATCH(AA244,GEBER_Tilskudsprocent_liste[#Headers],0)),IF(NOT(ISERROR(MATCH(B241,{"FIBER"},0))),INDEX(FIBER_Tilskudsprocent_liste[#All],MATCH(B242,FIBER_Tilskudsprocent_liste[[#All],[Typer af projekter og aktiviteter/ virksomhedsstørrelse]],0),MATCH(AA244,FIBER_Tilskudsprocent_liste[#Headers],0)),""))),"")</f>
        <v/>
      </c>
      <c r="G243" s="493"/>
      <c r="H243" s="257" t="str">
        <f>IFERROR(IF(E254*(1-F243)-C255&lt;0,F243-((E254*F243+C255)-E254)/E254,""),"")</f>
        <v/>
      </c>
      <c r="I243" s="257" t="str">
        <f>IFERROR(IF(D255&lt;&gt;0,IF(D255=E254,0,IF(C255&gt;0,(F243-D255/E254)-H243,"HA")),IF(E254*(1-F243)-C255&lt;0,((F243-((E254*F243+C255+D255)-E254)/E254)),"")),"")</f>
        <v/>
      </c>
      <c r="J243" s="494" t="e">
        <f>I243-H244</f>
        <v>#VALUE!</v>
      </c>
      <c r="K243" s="257"/>
      <c r="L243" s="489"/>
      <c r="M243" s="489"/>
      <c r="N243" s="404"/>
      <c r="O243" s="404"/>
      <c r="R243" s="28"/>
      <c r="S243" s="37"/>
      <c r="T243" s="40"/>
      <c r="U243" s="20" t="s">
        <v>157</v>
      </c>
      <c r="V243" t="s">
        <v>156</v>
      </c>
      <c r="W243" s="98" t="s">
        <v>154</v>
      </c>
      <c r="X243" s="98" t="s">
        <v>153</v>
      </c>
      <c r="Y243" s="98" t="s">
        <v>132</v>
      </c>
      <c r="AA243" s="21" t="s">
        <v>129</v>
      </c>
      <c r="AB243" s="25" t="s">
        <v>127</v>
      </c>
      <c r="AC243"/>
    </row>
    <row r="244" spans="1:41" ht="14.5" thickBot="1">
      <c r="A244" s="495"/>
      <c r="B244" s="478" t="s">
        <v>70</v>
      </c>
      <c r="C244" s="478" t="s">
        <v>145</v>
      </c>
      <c r="D244" s="478" t="s">
        <v>151</v>
      </c>
      <c r="E244" s="478" t="s">
        <v>0</v>
      </c>
      <c r="F244" s="479" t="s">
        <v>9</v>
      </c>
      <c r="G244" s="119"/>
      <c r="H244" s="498" t="e">
        <f>(F243-D255/E254)</f>
        <v>#VALUE!</v>
      </c>
      <c r="I244" s="493"/>
      <c r="J244" s="119"/>
      <c r="K244" s="493"/>
      <c r="L244" s="119"/>
      <c r="M244" s="119"/>
      <c r="N244" s="481"/>
      <c r="O244" s="481"/>
      <c r="P244" s="103"/>
      <c r="Q244" s="21"/>
      <c r="R244" s="38"/>
      <c r="S244" s="20"/>
      <c r="T244" s="20"/>
      <c r="U244"/>
      <c r="V244" s="3"/>
      <c r="W244" s="98"/>
      <c r="X244" s="98"/>
      <c r="Z244" s="40"/>
      <c r="AA244" s="19" t="str">
        <f>CONCATENATE(F240," - ",AB244)</f>
        <v xml:space="preserve"> - Samarbejde</v>
      </c>
      <c r="AB244" t="str">
        <f>F241</f>
        <v>Samarbejde</v>
      </c>
      <c r="AC244"/>
    </row>
    <row r="245" spans="1:41">
      <c r="A245" s="404" t="s">
        <v>67</v>
      </c>
      <c r="B245" s="110">
        <f>IFERROR(IF(E245=0,0,Y245),0)</f>
        <v>0</v>
      </c>
      <c r="C245" s="110">
        <f t="shared" ref="C245:C251" si="22">IFERROR(E245-B245,0)</f>
        <v>0</v>
      </c>
      <c r="D245" s="110"/>
      <c r="E245" s="523"/>
      <c r="F245" s="501"/>
      <c r="G245" s="575" t="s">
        <v>192</v>
      </c>
      <c r="H245" s="576"/>
      <c r="I245" s="576"/>
      <c r="J245" s="576"/>
      <c r="K245" s="576"/>
      <c r="L245" s="576"/>
      <c r="M245" s="576"/>
      <c r="N245" s="576"/>
      <c r="O245" s="581"/>
      <c r="P245" s="104"/>
      <c r="Q245" s="24"/>
      <c r="R245" s="35"/>
      <c r="S245" s="20"/>
      <c r="T245" s="20"/>
      <c r="U245" s="20" t="e">
        <f>((F243-((E254*F243+C255)-E254)/E254))*E245</f>
        <v>#VALUE!</v>
      </c>
      <c r="V245" t="e">
        <f>H244*E245</f>
        <v>#VALUE!</v>
      </c>
      <c r="W245" s="3">
        <f>IFERROR(IF(E245=0,0,E245*H243),0)</f>
        <v>0</v>
      </c>
      <c r="X245" s="98">
        <f>IF(E245=0,0,E245*F242)</f>
        <v>0</v>
      </c>
      <c r="Y245" s="98">
        <f>IF(NOT(ISERROR(MATCH("Selvfinansieret",B241,0))),0,IF(OR(NOT(ISERROR(MATCH("Ej statsstøtte",B241,0))),NOT(ISERROR(MATCH(B241,AI251:AI253,0)))),E245,IF(AND(D255=0,C255=0),X245,IF(AND(D255&gt;0,C255=0),V245,IF(AND(D255&gt;0,C255&gt;0,V245=0),0,IF(AND(W245&lt;&gt;0,W245&lt;V245),W245,V245))))))</f>
        <v>0</v>
      </c>
      <c r="AA245" s="19"/>
      <c r="AB245" s="20"/>
      <c r="AC245"/>
      <c r="AE245" s="537" t="s">
        <v>128</v>
      </c>
      <c r="AF245" s="537"/>
      <c r="AG245" s="537"/>
    </row>
    <row r="246" spans="1:41">
      <c r="A246" s="404" t="s">
        <v>3</v>
      </c>
      <c r="B246" s="110">
        <f t="shared" ref="B246:B251" si="23">IFERROR(IF(E246=0,0,Y246),0)</f>
        <v>0</v>
      </c>
      <c r="C246" s="110">
        <f t="shared" si="22"/>
        <v>0</v>
      </c>
      <c r="D246" s="110"/>
      <c r="E246" s="523"/>
      <c r="F246" s="46"/>
      <c r="G246" s="577"/>
      <c r="H246" s="578"/>
      <c r="I246" s="578"/>
      <c r="J246" s="578"/>
      <c r="K246" s="578"/>
      <c r="L246" s="578"/>
      <c r="M246" s="578"/>
      <c r="N246" s="578"/>
      <c r="O246" s="582"/>
      <c r="P246" s="104"/>
      <c r="Q246" s="35"/>
      <c r="R246" s="39"/>
      <c r="S246" s="22"/>
      <c r="T246" s="20"/>
      <c r="U246" s="20" t="e">
        <f>((F243-((E254*F243+C255+D255)-E254)/E254))*E246</f>
        <v>#VALUE!</v>
      </c>
      <c r="V246" t="e">
        <f>H244*E246</f>
        <v>#VALUE!</v>
      </c>
      <c r="W246" s="3">
        <f>IFERROR(IF(E246=0,0,E246*H243),0)</f>
        <v>0</v>
      </c>
      <c r="X246" s="98">
        <f>IF(E246=0,0,E246*F242)</f>
        <v>0</v>
      </c>
      <c r="Y246" s="98">
        <f>IF(NOT(ISERROR(MATCH("Selvfinansieret",B242,0))),0,IF(OR(NOT(ISERROR(MATCH("Ej statsstøtte",B242,0))),NOT(ISERROR(MATCH(B242,AI252:AI254,0)))),E246,IF(AND(D255=0,C255=0),X246,IF(AND(D255&gt;0,C255=0),V246,IF(AND(D255&gt;0,C255&gt;0,V246=0),0,IF(AND(W246&lt;&gt;0,W246&lt;V246),W246,V246))))))</f>
        <v>0</v>
      </c>
      <c r="AA246" s="19"/>
      <c r="AB246" s="20"/>
      <c r="AC246"/>
    </row>
    <row r="247" spans="1:41">
      <c r="A247" s="404" t="s">
        <v>69</v>
      </c>
      <c r="B247" s="110">
        <f t="shared" si="23"/>
        <v>0</v>
      </c>
      <c r="C247" s="110">
        <f t="shared" si="22"/>
        <v>0</v>
      </c>
      <c r="D247" s="110"/>
      <c r="E247" s="523"/>
      <c r="F247" s="46"/>
      <c r="G247" s="577"/>
      <c r="H247" s="578"/>
      <c r="I247" s="578"/>
      <c r="J247" s="578"/>
      <c r="K247" s="578"/>
      <c r="L247" s="578"/>
      <c r="M247" s="578"/>
      <c r="N247" s="578"/>
      <c r="O247" s="582"/>
      <c r="P247" s="104"/>
      <c r="Q247" s="35"/>
      <c r="R247" s="39"/>
      <c r="S247" s="22"/>
      <c r="T247" s="20"/>
      <c r="U247" s="20" t="e">
        <f>((F243-((E254*F243+C255+D255)-E254)/E254))*E247</f>
        <v>#VALUE!</v>
      </c>
      <c r="V247" t="e">
        <f>H244*E247</f>
        <v>#VALUE!</v>
      </c>
      <c r="W247" s="3">
        <f>IFERROR(IF(E247=0,0,E247*H243),0)</f>
        <v>0</v>
      </c>
      <c r="X247" s="98">
        <f>IF(E247=0,0,E247*F242)</f>
        <v>0</v>
      </c>
      <c r="Y247" s="98">
        <f>IF(NOT(ISERROR(MATCH("Selvfinansieret",B243,0))),0,IF(OR(NOT(ISERROR(MATCH("Ej statsstøtte",B243,0))),NOT(ISERROR(MATCH(B243,AI253:AI255,0)))),E247,IF(AND(D255=0,C255=0),X247,IF(AND(D255&gt;0,C255=0),V247,IF(AND(D255&gt;0,C255&gt;0,V247=0),0,IF(AND(W247&lt;&gt;0,W247&lt;V247),W247,V247))))))</f>
        <v>0</v>
      </c>
      <c r="AA247" s="19"/>
      <c r="AB247" s="20"/>
      <c r="AC247"/>
      <c r="AD247" s="29" t="s">
        <v>147</v>
      </c>
      <c r="AE247" s="29" t="s">
        <v>115</v>
      </c>
      <c r="AF247" s="29" t="s">
        <v>136</v>
      </c>
      <c r="AG247" s="29" t="s">
        <v>116</v>
      </c>
      <c r="AH247" s="29" t="s">
        <v>134</v>
      </c>
      <c r="AI247" s="29" t="s">
        <v>138</v>
      </c>
      <c r="AJ247" s="29" t="s">
        <v>148</v>
      </c>
    </row>
    <row r="248" spans="1:41">
      <c r="A248" s="404" t="s">
        <v>34</v>
      </c>
      <c r="B248" s="110">
        <f t="shared" si="23"/>
        <v>0</v>
      </c>
      <c r="C248" s="110">
        <f t="shared" si="22"/>
        <v>0</v>
      </c>
      <c r="D248" s="110"/>
      <c r="E248" s="523"/>
      <c r="F248" s="46"/>
      <c r="G248" s="577"/>
      <c r="H248" s="578"/>
      <c r="I248" s="578"/>
      <c r="J248" s="578"/>
      <c r="K248" s="578"/>
      <c r="L248" s="578"/>
      <c r="M248" s="578"/>
      <c r="N248" s="578"/>
      <c r="O248" s="582"/>
      <c r="P248" s="105"/>
      <c r="Q248" s="35"/>
      <c r="R248" s="39"/>
      <c r="S248" s="22"/>
      <c r="T248" s="20"/>
      <c r="U248" s="20" t="e">
        <f>((F243-((E254*F243+C255+D255)-E254)/E254))*E248</f>
        <v>#VALUE!</v>
      </c>
      <c r="V248" t="e">
        <f>H244*E248</f>
        <v>#VALUE!</v>
      </c>
      <c r="W248" s="3">
        <f>IFERROR(IF(E248=0,0,E248*H243),0)</f>
        <v>0</v>
      </c>
      <c r="X248" s="98">
        <f>IF(E248=0,0,E248*F242)</f>
        <v>0</v>
      </c>
      <c r="Y248" s="98">
        <f>IF(NOT(ISERROR(MATCH("Selvfinansieret",B244,0))),0,IF(OR(NOT(ISERROR(MATCH("Ej statsstøtte",B244,0))),NOT(ISERROR(MATCH(B244,AI254:AI256,0)))),E248,IF(AND(D255=0,C255=0),X248,IF(AND(D255&gt;0,C255=0),V248,IF(AND(D255&gt;0,C255&gt;0,V248=0),0,IF(AND(W248&lt;&gt;0,W248&lt;V248),W248,V248))))))</f>
        <v>0</v>
      </c>
      <c r="AA248" t="s">
        <v>130</v>
      </c>
      <c r="AB248" t="s">
        <v>125</v>
      </c>
      <c r="AC248"/>
      <c r="AD248" t="s">
        <v>109</v>
      </c>
      <c r="AE248" t="s">
        <v>109</v>
      </c>
      <c r="AF248" t="s">
        <v>117</v>
      </c>
      <c r="AG248" s="95" t="s">
        <v>124</v>
      </c>
      <c r="AH248" s="98" t="str">
        <f>IF(NOT(ISERROR(MATCH("Selvfinansieret",B241,0))),"",IF(NOT(ISERROR(MATCH(B241,{"ABER"},0))),AE248,IF(NOT(ISERROR(MATCH(B241,{"GBER"},0))),AF248,IF(NOT(ISERROR(MATCH(B241,{"FIBER"},0))),AG248,IF(NOT(ISERROR(MATCH(B241,{"Ej statsstøtte"},0))),AD248,"")))))</f>
        <v/>
      </c>
      <c r="AI248" s="96" t="s">
        <v>115</v>
      </c>
    </row>
    <row r="249" spans="1:41">
      <c r="A249" s="404" t="s">
        <v>2</v>
      </c>
      <c r="B249" s="110">
        <f t="shared" si="23"/>
        <v>0</v>
      </c>
      <c r="C249" s="110">
        <f t="shared" si="22"/>
        <v>0</v>
      </c>
      <c r="D249" s="110"/>
      <c r="E249" s="523"/>
      <c r="F249" s="46"/>
      <c r="G249" s="577"/>
      <c r="H249" s="578"/>
      <c r="I249" s="578"/>
      <c r="J249" s="578"/>
      <c r="K249" s="578"/>
      <c r="L249" s="578"/>
      <c r="M249" s="578"/>
      <c r="N249" s="578"/>
      <c r="O249" s="582"/>
      <c r="P249" s="105"/>
      <c r="Q249" s="35"/>
      <c r="R249" s="39"/>
      <c r="S249" s="22"/>
      <c r="T249" s="20"/>
      <c r="U249" s="20" t="e">
        <f>((F243-((E254*F243+C255+D255)-E254)/E254))*E249</f>
        <v>#VALUE!</v>
      </c>
      <c r="V249" t="e">
        <f>H244*E249</f>
        <v>#VALUE!</v>
      </c>
      <c r="W249" s="3">
        <f>IFERROR(IF(E249=0,0,E249*H243),0)</f>
        <v>0</v>
      </c>
      <c r="X249" s="98">
        <f>IF(E249=0,0,E249*F242)</f>
        <v>0</v>
      </c>
      <c r="Y249" s="98">
        <f>IF(NOT(ISERROR(MATCH("Selvfinansieret",B245,0))),0,IF(OR(NOT(ISERROR(MATCH("Ej statsstøtte",B245,0))),NOT(ISERROR(MATCH(B245,AI255:AI257,0)))),E249,IF(AND(D255=0,C255=0),X249,IF(AND(D255&gt;0,C255=0),V249,IF(AND(D255&gt;0,C255&gt;0,V249=0),0,IF(AND(W249&lt;&gt;0,W249&lt;V249),W249,V249))))))</f>
        <v>0</v>
      </c>
      <c r="AA249" t="s">
        <v>56</v>
      </c>
      <c r="AB249" t="s">
        <v>126</v>
      </c>
      <c r="AC249"/>
      <c r="AD249" t="s">
        <v>110</v>
      </c>
      <c r="AE249" t="s">
        <v>110</v>
      </c>
      <c r="AF249" t="s">
        <v>118</v>
      </c>
      <c r="AG249" s="95" t="s">
        <v>111</v>
      </c>
      <c r="AH249" s="98" t="str">
        <f>IF(NOT(ISERROR(MATCH("Selvfinansieret",B241,0))),"",IF(NOT(ISERROR(MATCH(B241,{"ABER"},0))),AE249,IF(NOT(ISERROR(MATCH(B241,{"GBER"},0))),AF249,IF(NOT(ISERROR(MATCH(B241,{"FIBER"},0))),AG249,IF(NOT(ISERROR(MATCH(B241,{"Ej statsstøtte"},0))),AD249,"")))))</f>
        <v/>
      </c>
      <c r="AI249" s="97" t="s">
        <v>136</v>
      </c>
    </row>
    <row r="250" spans="1:41" ht="15.75" customHeight="1">
      <c r="A250" s="404" t="s">
        <v>10</v>
      </c>
      <c r="B250" s="110">
        <f t="shared" si="23"/>
        <v>0</v>
      </c>
      <c r="C250" s="110">
        <f t="shared" si="22"/>
        <v>0</v>
      </c>
      <c r="D250" s="110"/>
      <c r="E250" s="523"/>
      <c r="F250" s="46"/>
      <c r="G250" s="577"/>
      <c r="H250" s="578"/>
      <c r="I250" s="578"/>
      <c r="J250" s="578"/>
      <c r="K250" s="578"/>
      <c r="L250" s="578"/>
      <c r="M250" s="578"/>
      <c r="N250" s="578"/>
      <c r="O250" s="582"/>
      <c r="P250" s="104"/>
      <c r="Q250" s="35"/>
      <c r="R250" s="39"/>
      <c r="S250" s="22"/>
      <c r="T250" s="20"/>
      <c r="U250" s="20" t="e">
        <f>((F243-((E254*F243+C255+D255)-E254)/E254))*E250</f>
        <v>#VALUE!</v>
      </c>
      <c r="V250" t="e">
        <f>H244*E250</f>
        <v>#VALUE!</v>
      </c>
      <c r="W250" s="3">
        <f>IFERROR(IF(E250=0,0,E250*H243),0)</f>
        <v>0</v>
      </c>
      <c r="X250" s="98">
        <f>IF(E250=0,0,E250*F242)</f>
        <v>0</v>
      </c>
      <c r="Y250" s="98">
        <f>IF(NOT(ISERROR(MATCH("Selvfinansieret",B246,0))),0,IF(OR(NOT(ISERROR(MATCH("Ej statsstøtte",B246,0))),NOT(ISERROR(MATCH(B246,AI256:AI258,0)))),E250,IF(AND(D255=0,C255=0),X250,IF(AND(D255&gt;0,C255=0),V250,IF(AND(D255&gt;0,C255&gt;0,V250=0),0,IF(AND(W250&lt;&gt;0,W250&lt;V250),W250,V250))))))</f>
        <v>0</v>
      </c>
      <c r="Z250" s="98"/>
      <c r="AA250" t="s">
        <v>131</v>
      </c>
      <c r="AB250"/>
      <c r="AC250"/>
      <c r="AD250" t="s">
        <v>111</v>
      </c>
      <c r="AE250" t="s">
        <v>111</v>
      </c>
      <c r="AF250" t="s">
        <v>119</v>
      </c>
      <c r="AG250" s="137" t="s">
        <v>137</v>
      </c>
      <c r="AH250" s="98" t="str">
        <f>IF(NOT(ISERROR(MATCH("Selvfinansieret",B241,0))),"",IF(NOT(ISERROR(MATCH(B241,{"ABER"},0))),AE250,IF(NOT(ISERROR(MATCH(B241,{"GBER"},0))),AF250,IF(NOT(ISERROR(MATCH(B241,{"FIBER"},0))),AG250,IF(NOT(ISERROR(MATCH(B241,{"Ej statsstøtte"},0))),AD250,"")))))</f>
        <v/>
      </c>
      <c r="AI250" s="97" t="s">
        <v>116</v>
      </c>
    </row>
    <row r="251" spans="1:41" ht="14.5" thickBot="1">
      <c r="A251" s="476" t="s">
        <v>68</v>
      </c>
      <c r="B251" s="110">
        <f t="shared" si="23"/>
        <v>0</v>
      </c>
      <c r="C251" s="110">
        <f t="shared" si="22"/>
        <v>0</v>
      </c>
      <c r="D251" s="110"/>
      <c r="E251" s="524"/>
      <c r="F251" s="46"/>
      <c r="G251" s="577"/>
      <c r="H251" s="578"/>
      <c r="I251" s="578"/>
      <c r="J251" s="578"/>
      <c r="K251" s="578"/>
      <c r="L251" s="578"/>
      <c r="M251" s="578"/>
      <c r="N251" s="578"/>
      <c r="O251" s="582"/>
      <c r="P251" s="104"/>
      <c r="Q251" s="35"/>
      <c r="R251" s="39"/>
      <c r="S251" s="22"/>
      <c r="T251" s="20"/>
      <c r="U251" s="20" t="e">
        <f>((F243-((E254*F243+C255+D255)-E254)/E254))*E251</f>
        <v>#VALUE!</v>
      </c>
      <c r="V251" t="e">
        <f>H244*E251</f>
        <v>#VALUE!</v>
      </c>
      <c r="W251" s="3">
        <f>IFERROR(IF(E251=0,0,E251*H243),0)</f>
        <v>0</v>
      </c>
      <c r="X251" s="98">
        <f>IF(E251=0,0,E251*F242)</f>
        <v>0</v>
      </c>
      <c r="Y251" s="98">
        <f>IF(NOT(ISERROR(MATCH("Selvfinansieret",B247,0))),0,IF(OR(NOT(ISERROR(MATCH("Ej statsstøtte",B247,0))),NOT(ISERROR(MATCH(B247,AI257:AI259,0)))),E251,IF(AND(D255=0,C255=0),X251,IF(AND(D255&gt;0,C255=0),V251,IF(AND(D255&gt;0,C255&gt;0,V251=0),0,IF(AND(W251&lt;&gt;0,W251&lt;V251),W251,V251))))))</f>
        <v>0</v>
      </c>
      <c r="Z251" s="98"/>
      <c r="AA251" t="s">
        <v>72</v>
      </c>
      <c r="AB251"/>
      <c r="AC251"/>
      <c r="AD251" t="s">
        <v>112</v>
      </c>
      <c r="AE251" t="s">
        <v>112</v>
      </c>
      <c r="AF251" t="s">
        <v>120</v>
      </c>
      <c r="AG251" s="41" t="str">
        <f>""</f>
        <v/>
      </c>
      <c r="AH251" s="98" t="str">
        <f>IF(NOT(ISERROR(MATCH("Selvfinansieret",B241,0))),"",IF(NOT(ISERROR(MATCH(B241,{"ABER"},0))),AE251,IF(NOT(ISERROR(MATCH(B241,{"GBER"},0))),AF251,IF(NOT(ISERROR(MATCH(B241,{"FIBER"},0))),AG251,IF(NOT(ISERROR(MATCH(B241,{"Ej statsstøtte"},0))),AD251,"")))))</f>
        <v/>
      </c>
      <c r="AI251" s="40" t="s">
        <v>85</v>
      </c>
    </row>
    <row r="252" spans="1:41">
      <c r="A252" s="503" t="s">
        <v>21</v>
      </c>
      <c r="B252" s="111">
        <f>SUM(B245+B246+B247+B248-B249-B250+B251)</f>
        <v>0</v>
      </c>
      <c r="C252" s="111">
        <f>SUM(C245+C246+C247+C248-C249-C250+C251)</f>
        <v>0</v>
      </c>
      <c r="D252" s="111"/>
      <c r="E252" s="111">
        <f>SUM(B252:C252)</f>
        <v>0</v>
      </c>
      <c r="F252" s="48"/>
      <c r="G252" s="577"/>
      <c r="H252" s="578"/>
      <c r="I252" s="578"/>
      <c r="J252" s="578"/>
      <c r="K252" s="578"/>
      <c r="L252" s="578"/>
      <c r="M252" s="578"/>
      <c r="N252" s="578"/>
      <c r="O252" s="582"/>
      <c r="P252" s="23"/>
      <c r="R252"/>
      <c r="S252"/>
      <c r="T252"/>
      <c r="U252" s="20" t="e">
        <f>((F243-((E254*F243+C255+D255)-E254)/E254))*E252</f>
        <v>#VALUE!</v>
      </c>
      <c r="V252" t="e">
        <f>H244*E252</f>
        <v>#VALUE!</v>
      </c>
      <c r="W252" s="3">
        <f>IFERROR(IF(E252=0,0,E252*H243),0)</f>
        <v>0</v>
      </c>
      <c r="X252" s="98">
        <f>IF(E252=0,0,E252*F242)</f>
        <v>0</v>
      </c>
      <c r="Y252" s="98">
        <f>IF(NOT(ISERROR(MATCH("Selvfinansieret",B248,0))),0,IF(OR(NOT(ISERROR(MATCH("Ej statsstøtte",B248,0))),NOT(ISERROR(MATCH(B248,AI258:AI260,0)))),E252,IF(AND(D255=0,C255=0),X252,IF(AND(D255&gt;0,C255=0),V252,IF(AND(D255&gt;0,C255&gt;0,V252=0),0,IF(AND(W252&lt;&gt;0,W252&lt;V252),W252,V252))))))</f>
        <v>0</v>
      </c>
      <c r="Z252" s="98"/>
      <c r="AA252" t="s">
        <v>146</v>
      </c>
      <c r="AB252"/>
      <c r="AC252"/>
      <c r="AD252" t="s">
        <v>122</v>
      </c>
      <c r="AE252" t="s">
        <v>113</v>
      </c>
      <c r="AF252" t="s">
        <v>121</v>
      </c>
      <c r="AG252" s="41" t="str">
        <f>""</f>
        <v/>
      </c>
      <c r="AH252" s="98" t="str">
        <f>IF(NOT(ISERROR(MATCH("Selvfinansieret",B241,0))),"",IF(NOT(ISERROR(MATCH(B241,{"ABER"},0))),AE252,IF(NOT(ISERROR(MATCH(B241,{"GBER"},0))),AF252,IF(NOT(ISERROR(MATCH(B241,{"FIBER"},0))),AG252,IF(NOT(ISERROR(MATCH(B241,{"Ej statsstøtte"},0))),AD252,"")))))</f>
        <v/>
      </c>
      <c r="AI252" s="40" t="s">
        <v>86</v>
      </c>
    </row>
    <row r="253" spans="1:41" ht="14.5" thickBot="1">
      <c r="A253" s="504" t="s">
        <v>1</v>
      </c>
      <c r="B253" s="112">
        <f>IFERROR(IF(E253=0,0,Y253),0)</f>
        <v>0</v>
      </c>
      <c r="C253" s="110">
        <f>IFERROR(E253-B253,0)</f>
        <v>0</v>
      </c>
      <c r="D253" s="110"/>
      <c r="E253" s="524"/>
      <c r="F253" s="47"/>
      <c r="G253" s="577"/>
      <c r="H253" s="578"/>
      <c r="I253" s="578"/>
      <c r="J253" s="578"/>
      <c r="K253" s="578"/>
      <c r="L253" s="578"/>
      <c r="M253" s="578"/>
      <c r="N253" s="578"/>
      <c r="O253" s="582"/>
      <c r="P253" s="104"/>
      <c r="R253"/>
      <c r="S253"/>
      <c r="T253"/>
      <c r="U253" s="20" t="e">
        <f>((F243-((E254*F243+C255+D255)-E254)/E254))*E253</f>
        <v>#VALUE!</v>
      </c>
      <c r="V253" t="e">
        <f>H244*E253</f>
        <v>#VALUE!</v>
      </c>
      <c r="W253" s="3">
        <f>IFERROR(IF(E253=0,0,E253*H243),0)</f>
        <v>0</v>
      </c>
      <c r="X253" s="98">
        <f>IF(E253=0,0,E253*F242)</f>
        <v>0</v>
      </c>
      <c r="Y253" s="98">
        <f>IF(NOT(ISERROR(MATCH("Selvfinansieret",B249,0))),0,IF(OR(NOT(ISERROR(MATCH("Ej statsstøtte",B249,0))),NOT(ISERROR(MATCH(B249,AI259:AI261,0)))),E253,IF(AND(D255=0,C255=0),X253,IF(AND(D255&gt;0,C255=0),V253,IF(AND(D255&gt;0,C255&gt;0,V253=0),0,IF(AND(W253&lt;&gt;0,W253&lt;V253),W253,V253))))))</f>
        <v>0</v>
      </c>
      <c r="Z253" s="98"/>
      <c r="AA253" s="19"/>
      <c r="AB253" s="20"/>
      <c r="AC253"/>
      <c r="AD253" t="s">
        <v>113</v>
      </c>
      <c r="AE253" t="s">
        <v>114</v>
      </c>
      <c r="AF253" t="s">
        <v>122</v>
      </c>
      <c r="AG253" s="41" t="str">
        <f>""</f>
        <v/>
      </c>
      <c r="AH253" s="98" t="str">
        <f>IF(NOT(ISERROR(MATCH("Selvfinansieret",B241,0))),"",IF(NOT(ISERROR(MATCH(B241,{"ABER"},0))),AE253,IF(NOT(ISERROR(MATCH(B241,{"GBER"},0))),AF253,IF(NOT(ISERROR(MATCH(B241,{"FIBER"},0))),AG253,IF(NOT(ISERROR(MATCH(B241,{"Ej statsstøtte"},0))),AD253,"")))))</f>
        <v/>
      </c>
      <c r="AI253" s="40" t="s">
        <v>87</v>
      </c>
    </row>
    <row r="254" spans="1:41" ht="14.5" thickBot="1">
      <c r="A254" s="505" t="s">
        <v>0</v>
      </c>
      <c r="B254" s="143">
        <f>IF(B252+B253&lt;=0,0,B252+B253)</f>
        <v>0</v>
      </c>
      <c r="C254" s="143">
        <f>IF(C252+C253-C255&lt;=0,0,C252+C253-C255)</f>
        <v>0</v>
      </c>
      <c r="D254" s="113"/>
      <c r="E254" s="506">
        <f>SUM(E245+E246+E247+E248-E249-E250+E251)+E253</f>
        <v>0</v>
      </c>
      <c r="F254" s="222"/>
      <c r="G254" s="579"/>
      <c r="H254" s="580"/>
      <c r="I254" s="580"/>
      <c r="J254" s="580"/>
      <c r="K254" s="580"/>
      <c r="L254" s="580"/>
      <c r="M254" s="580"/>
      <c r="N254" s="580"/>
      <c r="O254" s="583"/>
      <c r="P254" s="23"/>
      <c r="R254"/>
      <c r="S254"/>
      <c r="T254"/>
      <c r="U254" s="20" t="e">
        <f>((F243-((E254*F243+C255+D255)-E254)/E254))*E254</f>
        <v>#VALUE!</v>
      </c>
      <c r="V254" t="e">
        <f>H244*E254</f>
        <v>#VALUE!</v>
      </c>
      <c r="W254" s="3">
        <f>IFERROR(IF(E254=0,0,E254*H243),0)</f>
        <v>0</v>
      </c>
      <c r="Y254" s="98">
        <f>IF(NOT(ISERROR(MATCH("Selvfinansieret",B250,0))),0,IF(OR(NOT(ISERROR(MATCH("Ej statsstøtte",B250,0))),NOT(ISERROR(MATCH(B250,AI260:AI262,0)))),E254,IF(AND(D255=0,C255=0),X254,IF(AND(D255&gt;0,C255=0),V254,IF(AND(D255&gt;0,C255&gt;0,V254=0),0,IF(AND(W254&lt;&gt;0,W254&lt;V254),W254,V254))))))</f>
        <v>0</v>
      </c>
      <c r="Z254" s="98"/>
      <c r="AA254" s="96"/>
      <c r="AB254" s="96"/>
      <c r="AC254"/>
      <c r="AD254" t="s">
        <v>114</v>
      </c>
      <c r="AE254" s="41" t="str">
        <f>""</f>
        <v/>
      </c>
      <c r="AF254" t="s">
        <v>111</v>
      </c>
      <c r="AG254" s="41" t="str">
        <f>""</f>
        <v/>
      </c>
      <c r="AH254" s="98" t="str">
        <f>IF(NOT(ISERROR(MATCH("Selvfinansieret",B241,0))),"",IF(NOT(ISERROR(MATCH(B241,{"ABER"},0))),AE254,IF(NOT(ISERROR(MATCH(B241,{"GBER"},0))),AF254,IF(NOT(ISERROR(MATCH(B241,{"FIBER"},0))),AG254,IF(NOT(ISERROR(MATCH(B241,{"Ej statsstøtte"},0))),AD254,"")))))</f>
        <v/>
      </c>
      <c r="AI254" s="20" t="s">
        <v>135</v>
      </c>
    </row>
    <row r="255" spans="1:41">
      <c r="A255" s="507" t="s">
        <v>101</v>
      </c>
      <c r="B255" s="510">
        <f>B254</f>
        <v>0</v>
      </c>
      <c r="C255" s="509"/>
      <c r="D255" s="509"/>
      <c r="E255" s="510">
        <f>SUM(B245+B246+B247+B248-B249-B250+B251)</f>
        <v>0</v>
      </c>
      <c r="F255" s="101"/>
      <c r="G255" s="511"/>
      <c r="H255" s="511"/>
      <c r="I255" s="511"/>
      <c r="J255" s="511"/>
      <c r="K255" s="511"/>
      <c r="L255" s="511"/>
      <c r="M255" s="511"/>
      <c r="N255" s="511"/>
      <c r="O255" s="511"/>
      <c r="P255" s="23"/>
      <c r="R255"/>
      <c r="S255"/>
      <c r="T255"/>
      <c r="U255"/>
      <c r="W255"/>
      <c r="Y255" s="98"/>
      <c r="Z255" s="98"/>
      <c r="AA255" s="35"/>
      <c r="AB255" s="97"/>
      <c r="AC255" s="20"/>
      <c r="AD255" t="s">
        <v>124</v>
      </c>
      <c r="AE255" s="3" t="str">
        <f>""</f>
        <v/>
      </c>
      <c r="AF255" s="41" t="s">
        <v>123</v>
      </c>
      <c r="AG255" s="41" t="str">
        <f>""</f>
        <v/>
      </c>
      <c r="AH255" s="98" t="str">
        <f>IF(NOT(ISERROR(MATCH("Selvfinansieret",B241,0))),"",IF(NOT(ISERROR(MATCH(B241,{"ABER"},0))),AE255,IF(NOT(ISERROR(MATCH(B241,{"GBER"},0))),AF255,IF(NOT(ISERROR(MATCH(B241,{"FIBER"},0))),AG255,IF(NOT(ISERROR(MATCH(B241,{"Ej statsstøtte"},0))),AD255,"")))))</f>
        <v/>
      </c>
      <c r="AI255" t="s">
        <v>149</v>
      </c>
      <c r="AK255" s="4"/>
      <c r="AL255" s="4"/>
      <c r="AM255" s="4"/>
      <c r="AN255" s="4"/>
      <c r="AO255" s="4"/>
    </row>
    <row r="256" spans="1:41">
      <c r="A256" s="512"/>
      <c r="B256" s="513"/>
      <c r="C256" s="513"/>
      <c r="D256" s="513"/>
      <c r="E256" s="514"/>
      <c r="F256" s="79"/>
      <c r="G256" s="511"/>
      <c r="H256" s="511"/>
      <c r="I256" s="511"/>
      <c r="J256" s="511"/>
      <c r="K256" s="511"/>
      <c r="L256" s="511"/>
      <c r="M256" s="511"/>
      <c r="N256" s="511"/>
      <c r="O256" s="511"/>
      <c r="P256" s="23"/>
      <c r="R256"/>
      <c r="S256"/>
      <c r="T256"/>
      <c r="U256"/>
      <c r="W256"/>
      <c r="Y256" s="98"/>
      <c r="Z256" s="98"/>
      <c r="AA256" s="98"/>
      <c r="AB256" s="4"/>
      <c r="AC256" s="4"/>
      <c r="AD256" t="s">
        <v>137</v>
      </c>
      <c r="AE256" s="4" t="str">
        <f>""</f>
        <v/>
      </c>
      <c r="AF256" s="4" t="str">
        <f>""</f>
        <v/>
      </c>
      <c r="AG256" s="41" t="str">
        <f>""</f>
        <v/>
      </c>
      <c r="AH256" s="98" t="str">
        <f>IF(NOT(ISERROR(MATCH("Selvfinansieret",B241,0))),"",IF(NOT(ISERROR(MATCH(B241,{"ABER"},0))),AE256,IF(NOT(ISERROR(MATCH(B241,{"GBER"},0))),AF256,IF(NOT(ISERROR(MATCH(B241,{"FIBER"},0))),AG256,IF(NOT(ISERROR(MATCH(B241,{"Ej statsstøtte"},0))),AD256,"")))))</f>
        <v/>
      </c>
      <c r="AI256" s="4"/>
      <c r="AJ256" s="4"/>
      <c r="AK256" s="4"/>
      <c r="AL256" s="4"/>
      <c r="AM256" s="4"/>
      <c r="AN256" s="4"/>
      <c r="AO256" s="4"/>
    </row>
    <row r="257" spans="1:41">
      <c r="A257" s="515"/>
      <c r="B257" s="516"/>
      <c r="C257" s="516"/>
      <c r="D257" s="516"/>
      <c r="E257" s="517" t="s">
        <v>133</v>
      </c>
      <c r="F257" s="518" t="str">
        <f>F242</f>
        <v/>
      </c>
      <c r="G257" s="79"/>
      <c r="H257" s="511"/>
      <c r="I257" s="511"/>
      <c r="J257" s="511"/>
      <c r="K257" s="511"/>
      <c r="L257" s="511"/>
      <c r="M257" s="511"/>
      <c r="N257" s="511"/>
      <c r="O257" s="511"/>
      <c r="P257" s="80"/>
      <c r="Q257" s="23"/>
      <c r="R257"/>
      <c r="S257"/>
      <c r="T257"/>
      <c r="U257"/>
      <c r="W257"/>
      <c r="Y257"/>
      <c r="Z257" s="98"/>
      <c r="AD257" s="4"/>
      <c r="AE257" s="4"/>
      <c r="AF257" s="4"/>
      <c r="AG257" s="4"/>
      <c r="AH257" s="4"/>
      <c r="AI257" s="4"/>
      <c r="AJ257" s="4"/>
      <c r="AK257" s="4"/>
      <c r="AL257" s="4"/>
      <c r="AM257" s="4"/>
      <c r="AN257" s="4"/>
      <c r="AO257" s="4"/>
    </row>
    <row r="258" spans="1:41" ht="28">
      <c r="A258" s="515"/>
      <c r="B258" s="516"/>
      <c r="C258" s="516"/>
      <c r="D258" s="516"/>
      <c r="E258" s="519" t="s">
        <v>152</v>
      </c>
      <c r="F258" s="518" t="str">
        <f>IFERROR(B254/E254,"")</f>
        <v/>
      </c>
      <c r="G258" s="79"/>
      <c r="H258" s="511"/>
      <c r="I258" s="511"/>
      <c r="J258" s="511"/>
      <c r="K258" s="511"/>
      <c r="L258" s="511"/>
      <c r="M258" s="511"/>
      <c r="N258" s="511"/>
      <c r="O258" s="511"/>
      <c r="P258" s="80"/>
      <c r="Q258" s="23"/>
      <c r="R258"/>
      <c r="S258"/>
      <c r="T258"/>
      <c r="U258"/>
      <c r="W258"/>
      <c r="Y258"/>
      <c r="Z258" s="98"/>
      <c r="AD258" s="4"/>
      <c r="AE258" s="4"/>
      <c r="AF258" s="4"/>
      <c r="AG258" s="4"/>
      <c r="AH258" s="4"/>
      <c r="AI258" s="4"/>
      <c r="AJ258" s="4"/>
      <c r="AK258" s="4"/>
      <c r="AL258" s="4"/>
      <c r="AM258" s="4"/>
      <c r="AN258" s="4"/>
      <c r="AO258" s="4"/>
    </row>
    <row r="259" spans="1:41">
      <c r="A259" s="14"/>
      <c r="B259" s="15"/>
      <c r="C259" s="15"/>
      <c r="D259" s="15"/>
      <c r="E259" s="16" t="s">
        <v>57</v>
      </c>
      <c r="F259" s="50">
        <f>IF(NOT(ISERROR(MATCH("Ej statsstøtte",B241,0))),0,IFERROR(E253/E252,0))</f>
        <v>0</v>
      </c>
      <c r="G259" s="520"/>
      <c r="H259" s="481"/>
      <c r="I259" s="481"/>
      <c r="J259" s="481"/>
      <c r="K259" s="481"/>
      <c r="L259" s="481"/>
      <c r="M259" s="481"/>
      <c r="N259" s="481"/>
      <c r="O259" s="481"/>
      <c r="P259" s="2"/>
      <c r="R259"/>
      <c r="S259"/>
      <c r="T259"/>
      <c r="U259"/>
      <c r="W259"/>
      <c r="Y259"/>
    </row>
    <row r="260" spans="1:41" ht="14.5">
      <c r="A260" s="31" t="s">
        <v>64</v>
      </c>
      <c r="B260" s="32">
        <f>IFERROR(E254/$E$15,0)</f>
        <v>0</v>
      </c>
      <c r="C260" s="15"/>
      <c r="D260" s="15"/>
      <c r="E260" s="174" t="s">
        <v>58</v>
      </c>
      <c r="F260" s="50">
        <f>IFERROR(E253/E245,0)</f>
        <v>0</v>
      </c>
      <c r="G260" s="404"/>
      <c r="H260" s="481"/>
      <c r="I260" s="481"/>
      <c r="J260" s="481"/>
      <c r="K260" s="481"/>
      <c r="L260" s="481"/>
      <c r="M260" s="481"/>
      <c r="N260" s="481"/>
      <c r="O260" s="481"/>
      <c r="P260" s="2"/>
      <c r="R260"/>
      <c r="S260"/>
      <c r="T260"/>
      <c r="U260"/>
      <c r="W260"/>
      <c r="Y260"/>
    </row>
    <row r="261" spans="1:41" ht="14.5">
      <c r="A261" s="521"/>
      <c r="B261" s="522"/>
      <c r="C261" s="404"/>
      <c r="D261" s="404"/>
      <c r="E261" s="174"/>
      <c r="F261" s="404"/>
      <c r="G261" s="404"/>
      <c r="H261" s="481"/>
      <c r="I261" s="481"/>
      <c r="J261" s="481"/>
      <c r="K261" s="481"/>
      <c r="L261" s="481"/>
      <c r="M261" s="481"/>
      <c r="N261" s="481"/>
      <c r="O261" s="481"/>
      <c r="P261" s="2"/>
      <c r="R261"/>
      <c r="S261"/>
      <c r="T261"/>
      <c r="U261"/>
      <c r="W261"/>
      <c r="Y261"/>
      <c r="AD261"/>
    </row>
    <row r="262" spans="1:41" ht="14.5">
      <c r="A262" s="9" t="s">
        <v>24</v>
      </c>
      <c r="B262" s="175"/>
      <c r="C262" s="119" t="s">
        <v>46</v>
      </c>
      <c r="D262" s="119"/>
      <c r="E262" s="10" t="s">
        <v>27</v>
      </c>
      <c r="F262" s="488"/>
      <c r="G262" s="489"/>
      <c r="H262" s="118"/>
      <c r="I262" s="120"/>
      <c r="J262" s="489"/>
      <c r="K262" s="489"/>
      <c r="L262" s="489"/>
      <c r="M262" s="489"/>
      <c r="N262" s="404"/>
      <c r="O262" s="404"/>
      <c r="R262" s="27"/>
      <c r="S262" s="36"/>
      <c r="T262" s="97"/>
      <c r="W262" s="3"/>
      <c r="X262" s="40"/>
      <c r="AA262" s="98" t="str">
        <f>IF(NOT(ISERROR(MATCH("Selvfinansieret",B263,0))),"",IF(NOT(ISERROR(MATCH(B263,{"ABER"},0))),IF(X262=0,"",X262),IF(NOT(ISERROR(MATCH(B263,{"GEBER"},0))),IF(AG277=0,"",AG277),IF(NOT(ISERROR(MATCH(B263,{"FIBER"},0))),IF(Z262=0,"",Z262),""))))</f>
        <v/>
      </c>
      <c r="AF262" s="98"/>
    </row>
    <row r="263" spans="1:41" ht="14.5">
      <c r="A263" s="9" t="s">
        <v>144</v>
      </c>
      <c r="B263" s="490"/>
      <c r="C263" s="119"/>
      <c r="D263" s="119"/>
      <c r="E263" s="10" t="s">
        <v>127</v>
      </c>
      <c r="F263" s="490" t="str">
        <f>IF(ISBLANK($F$19),"Projektform skal vælges ved hovedansøger",$F$19)</f>
        <v>Samarbejde</v>
      </c>
      <c r="G263" s="489"/>
      <c r="H263" s="118"/>
      <c r="I263" s="120"/>
      <c r="J263" s="489"/>
      <c r="K263" s="489"/>
      <c r="L263" s="489"/>
      <c r="M263" s="489"/>
      <c r="N263" s="404"/>
      <c r="O263" s="404"/>
      <c r="R263" s="27"/>
      <c r="S263" s="36"/>
      <c r="T263" s="40"/>
      <c r="W263" s="3"/>
      <c r="X263" s="40"/>
      <c r="Y263" s="41"/>
      <c r="AA263" s="98"/>
      <c r="AF263" s="98"/>
    </row>
    <row r="264" spans="1:41" ht="29">
      <c r="A264" s="10" t="s">
        <v>25</v>
      </c>
      <c r="B264" s="490"/>
      <c r="C264" s="10"/>
      <c r="D264" s="10"/>
      <c r="E264" s="128" t="s">
        <v>26</v>
      </c>
      <c r="F264" s="129" t="str">
        <f>IFERROR(IF(NOT(ISERROR(MATCH(B263,{"ABER"},0))),INDEX(ABER_Tilskudsprocent_liste[#All],MATCH(B264,ABER_Tilskudsprocent_liste[[#All],[Typer af projekter og aktiviteter/ virksomhedsstørrelse]],0),MATCH(AA266,ABER_Tilskudsprocent_liste[#Headers],0)),IF(NOT(ISERROR(MATCH(B263,{"GBER"},0))),INDEX(GEBER_Tilskudsprocent_liste[#All],MATCH(B264,GEBER_Tilskudsprocent_liste[[#All],[Typer af projekter og aktiviteter/ virksomhedsstørrelse]],0),MATCH(AA266,GEBER_Tilskudsprocent_liste[#Headers],0)),IF(NOT(ISERROR(MATCH(B263,{"FIBER"},0))),INDEX(FIBER_Tilskudsprocent_liste[#All],MATCH(B264,FIBER_Tilskudsprocent_liste[[#All],[Typer af projekter og aktiviteter/ virksomhedsstørrelse]],0),MATCH(AA266,FIBER_Tilskudsprocent_liste[#Headers],0)),""))),"")</f>
        <v/>
      </c>
      <c r="G264" s="128" t="s">
        <v>150</v>
      </c>
      <c r="H264" s="144" t="s">
        <v>155</v>
      </c>
      <c r="I264" s="145"/>
      <c r="J264" s="257" t="s">
        <v>158</v>
      </c>
      <c r="K264" s="257"/>
      <c r="L264" s="489"/>
      <c r="M264" s="489"/>
      <c r="N264" s="404"/>
      <c r="O264" s="404"/>
      <c r="R264" s="28"/>
      <c r="S264" s="37"/>
      <c r="T264" s="40"/>
      <c r="W264" s="3"/>
      <c r="X264" s="100"/>
      <c r="AB264" s="40"/>
      <c r="AF264" s="98"/>
    </row>
    <row r="265" spans="1:41" ht="14.5">
      <c r="A265" s="9"/>
      <c r="B265" s="10"/>
      <c r="C265" s="10"/>
      <c r="D265" s="10"/>
      <c r="E265" s="128"/>
      <c r="F265" s="150" t="str">
        <f>IFERROR(IF(NOT(ISERROR(MATCH(B263,{"ABER"},0))),INDEX(ABER_Tilskudsprocent_liste[#All],MATCH(B264,ABER_Tilskudsprocent_liste[[#All],[Typer af projekter og aktiviteter/ virksomhedsstørrelse]],0),MATCH(AA266,ABER_Tilskudsprocent_liste[#Headers],0)),IF(NOT(ISERROR(MATCH(B263,{"GBER"},0))),INDEX(GEBER_Tilskudsprocent_liste[#All],MATCH(B264,GEBER_Tilskudsprocent_liste[[#All],[Typer af projekter og aktiviteter/ virksomhedsstørrelse]],0),MATCH(AA266,GEBER_Tilskudsprocent_liste[#Headers],0)),IF(NOT(ISERROR(MATCH(B263,{"FIBER"},0))),INDEX(FIBER_Tilskudsprocent_liste[#All],MATCH(B264,FIBER_Tilskudsprocent_liste[[#All],[Typer af projekter og aktiviteter/ virksomhedsstørrelse]],0),MATCH(AA266,FIBER_Tilskudsprocent_liste[#Headers],0)),""))),"")</f>
        <v/>
      </c>
      <c r="G265" s="493"/>
      <c r="H265" s="257" t="str">
        <f>IFERROR(IF(E276*(1-F265)-C277&lt;0,F265-((E276*F265+C277)-E276)/E276,""),"")</f>
        <v/>
      </c>
      <c r="I265" s="257" t="str">
        <f>IFERROR(IF(D277&lt;&gt;0,IF(D277=E276,0,IF(C277&gt;0,(F265-D277/E276)-H265,"HA")),IF(E276*(1-F265)-C277&lt;0,((F265-((E276*F265+C277+D277)-E276)/E276)),"")),"")</f>
        <v/>
      </c>
      <c r="J265" s="494" t="e">
        <f>I265-H266</f>
        <v>#VALUE!</v>
      </c>
      <c r="K265" s="257"/>
      <c r="L265" s="489"/>
      <c r="M265" s="489"/>
      <c r="N265" s="404"/>
      <c r="O265" s="404"/>
      <c r="R265" s="28"/>
      <c r="S265" s="37"/>
      <c r="T265" s="40"/>
      <c r="U265" s="20" t="s">
        <v>157</v>
      </c>
      <c r="V265" t="s">
        <v>156</v>
      </c>
      <c r="W265" s="98" t="s">
        <v>154</v>
      </c>
      <c r="X265" s="98" t="s">
        <v>153</v>
      </c>
      <c r="Y265" s="98" t="s">
        <v>132</v>
      </c>
      <c r="AA265" s="21" t="s">
        <v>129</v>
      </c>
      <c r="AB265" s="25" t="s">
        <v>127</v>
      </c>
      <c r="AC265"/>
    </row>
    <row r="266" spans="1:41" ht="14.5" thickBot="1">
      <c r="A266" s="495"/>
      <c r="B266" s="478" t="s">
        <v>70</v>
      </c>
      <c r="C266" s="478" t="s">
        <v>145</v>
      </c>
      <c r="D266" s="478" t="s">
        <v>151</v>
      </c>
      <c r="E266" s="478" t="s">
        <v>0</v>
      </c>
      <c r="F266" s="479" t="s">
        <v>9</v>
      </c>
      <c r="G266" s="119"/>
      <c r="H266" s="498" t="e">
        <f>(F265-D277/E276)</f>
        <v>#VALUE!</v>
      </c>
      <c r="I266" s="493"/>
      <c r="J266" s="119"/>
      <c r="K266" s="493"/>
      <c r="L266" s="119"/>
      <c r="M266" s="119"/>
      <c r="N266" s="481"/>
      <c r="O266" s="481"/>
      <c r="P266" s="103"/>
      <c r="Q266" s="21"/>
      <c r="R266" s="38"/>
      <c r="S266" s="20"/>
      <c r="T266" s="20"/>
      <c r="U266"/>
      <c r="V266" s="3"/>
      <c r="W266" s="98"/>
      <c r="X266" s="98"/>
      <c r="Z266" s="40"/>
      <c r="AA266" s="19" t="str">
        <f>CONCATENATE(F262," - ",AB266)</f>
        <v xml:space="preserve"> - Samarbejde</v>
      </c>
      <c r="AB266" t="str">
        <f>F263</f>
        <v>Samarbejde</v>
      </c>
      <c r="AC266"/>
    </row>
    <row r="267" spans="1:41">
      <c r="A267" s="404" t="s">
        <v>67</v>
      </c>
      <c r="B267" s="110">
        <f>IFERROR(IF(E267=0,0,Y267),0)</f>
        <v>0</v>
      </c>
      <c r="C267" s="110">
        <f t="shared" ref="C267:C273" si="24">IFERROR(E267-B267,0)</f>
        <v>0</v>
      </c>
      <c r="D267" s="110"/>
      <c r="E267" s="523"/>
      <c r="F267" s="501"/>
      <c r="G267" s="575" t="s">
        <v>192</v>
      </c>
      <c r="H267" s="576"/>
      <c r="I267" s="576"/>
      <c r="J267" s="576"/>
      <c r="K267" s="576"/>
      <c r="L267" s="576"/>
      <c r="M267" s="576"/>
      <c r="N267" s="576"/>
      <c r="O267" s="581"/>
      <c r="P267" s="104"/>
      <c r="Q267" s="24"/>
      <c r="R267" s="35"/>
      <c r="S267" s="20"/>
      <c r="T267" s="20"/>
      <c r="U267" s="20" t="e">
        <f>((F265-((E276*F265+C277)-E276)/E276))*E267</f>
        <v>#VALUE!</v>
      </c>
      <c r="V267" t="e">
        <f>H266*E267</f>
        <v>#VALUE!</v>
      </c>
      <c r="W267" s="3">
        <f>IFERROR(IF(E267=0,0,E267*H265),0)</f>
        <v>0</v>
      </c>
      <c r="X267" s="98">
        <f>IF(E267=0,0,E267*F264)</f>
        <v>0</v>
      </c>
      <c r="Y267" s="98">
        <f>IF(NOT(ISERROR(MATCH("Selvfinansieret",B263,0))),0,IF(OR(NOT(ISERROR(MATCH("Ej statsstøtte",B263,0))),NOT(ISERROR(MATCH(B263,AI273:AI275,0)))),E267,IF(AND(D277=0,C277=0),X267,IF(AND(D277&gt;0,C277=0),V267,IF(AND(D277&gt;0,C277&gt;0,V267=0),0,IF(AND(W267&lt;&gt;0,W267&lt;V267),W267,V267))))))</f>
        <v>0</v>
      </c>
      <c r="AA267" s="19"/>
      <c r="AB267" s="20"/>
      <c r="AC267"/>
      <c r="AE267" s="537" t="s">
        <v>128</v>
      </c>
      <c r="AF267" s="537"/>
      <c r="AG267" s="537"/>
    </row>
    <row r="268" spans="1:41">
      <c r="A268" s="404" t="s">
        <v>3</v>
      </c>
      <c r="B268" s="110">
        <f t="shared" ref="B268:B273" si="25">IFERROR(IF(E268=0,0,Y268),0)</f>
        <v>0</v>
      </c>
      <c r="C268" s="110">
        <f t="shared" si="24"/>
        <v>0</v>
      </c>
      <c r="D268" s="110"/>
      <c r="E268" s="523"/>
      <c r="F268" s="46"/>
      <c r="G268" s="577"/>
      <c r="H268" s="578"/>
      <c r="I268" s="578"/>
      <c r="J268" s="578"/>
      <c r="K268" s="578"/>
      <c r="L268" s="578"/>
      <c r="M268" s="578"/>
      <c r="N268" s="578"/>
      <c r="O268" s="582"/>
      <c r="P268" s="104"/>
      <c r="Q268" s="35"/>
      <c r="R268" s="39"/>
      <c r="S268" s="22"/>
      <c r="T268" s="20"/>
      <c r="U268" s="20" t="e">
        <f>((F265-((E276*F265+C277+D277)-E276)/E276))*E268</f>
        <v>#VALUE!</v>
      </c>
      <c r="V268" t="e">
        <f>H266*E268</f>
        <v>#VALUE!</v>
      </c>
      <c r="W268" s="3">
        <f>IFERROR(IF(E268=0,0,E268*H265),0)</f>
        <v>0</v>
      </c>
      <c r="X268" s="98">
        <f>IF(E268=0,0,E268*F264)</f>
        <v>0</v>
      </c>
      <c r="Y268" s="98">
        <f>IF(NOT(ISERROR(MATCH("Selvfinansieret",B264,0))),0,IF(OR(NOT(ISERROR(MATCH("Ej statsstøtte",B264,0))),NOT(ISERROR(MATCH(B264,AI274:AI276,0)))),E268,IF(AND(D277=0,C277=0),X268,IF(AND(D277&gt;0,C277=0),V268,IF(AND(D277&gt;0,C277&gt;0,V268=0),0,IF(AND(W268&lt;&gt;0,W268&lt;V268),W268,V268))))))</f>
        <v>0</v>
      </c>
      <c r="AA268" s="19"/>
      <c r="AB268" s="20"/>
      <c r="AC268"/>
    </row>
    <row r="269" spans="1:41">
      <c r="A269" s="404" t="s">
        <v>69</v>
      </c>
      <c r="B269" s="110">
        <f t="shared" si="25"/>
        <v>0</v>
      </c>
      <c r="C269" s="110">
        <f t="shared" si="24"/>
        <v>0</v>
      </c>
      <c r="D269" s="110"/>
      <c r="E269" s="523"/>
      <c r="F269" s="46"/>
      <c r="G269" s="577"/>
      <c r="H269" s="578"/>
      <c r="I269" s="578"/>
      <c r="J269" s="578"/>
      <c r="K269" s="578"/>
      <c r="L269" s="578"/>
      <c r="M269" s="578"/>
      <c r="N269" s="578"/>
      <c r="O269" s="582"/>
      <c r="P269" s="104"/>
      <c r="Q269" s="35"/>
      <c r="R269" s="39"/>
      <c r="S269" s="22"/>
      <c r="T269" s="20"/>
      <c r="U269" s="20" t="e">
        <f>((F265-((E276*F265+C277+D277)-E276)/E276))*E269</f>
        <v>#VALUE!</v>
      </c>
      <c r="V269" t="e">
        <f>H266*E269</f>
        <v>#VALUE!</v>
      </c>
      <c r="W269" s="3">
        <f>IFERROR(IF(E269=0,0,E269*H265),0)</f>
        <v>0</v>
      </c>
      <c r="X269" s="98">
        <f>IF(E269=0,0,E269*F264)</f>
        <v>0</v>
      </c>
      <c r="Y269" s="98">
        <f>IF(NOT(ISERROR(MATCH("Selvfinansieret",B265,0))),0,IF(OR(NOT(ISERROR(MATCH("Ej statsstøtte",B265,0))),NOT(ISERROR(MATCH(B265,AI275:AI277,0)))),E269,IF(AND(D277=0,C277=0),X269,IF(AND(D277&gt;0,C277=0),V269,IF(AND(D277&gt;0,C277&gt;0,V269=0),0,IF(AND(W269&lt;&gt;0,W269&lt;V269),W269,V269))))))</f>
        <v>0</v>
      </c>
      <c r="AA269" s="19"/>
      <c r="AB269" s="20"/>
      <c r="AC269"/>
      <c r="AD269" s="29" t="s">
        <v>147</v>
      </c>
      <c r="AE269" s="29" t="s">
        <v>115</v>
      </c>
      <c r="AF269" s="29" t="s">
        <v>136</v>
      </c>
      <c r="AG269" s="29" t="s">
        <v>116</v>
      </c>
      <c r="AH269" s="29" t="s">
        <v>134</v>
      </c>
      <c r="AI269" s="29" t="s">
        <v>138</v>
      </c>
      <c r="AJ269" s="29" t="s">
        <v>148</v>
      </c>
    </row>
    <row r="270" spans="1:41">
      <c r="A270" s="404" t="s">
        <v>34</v>
      </c>
      <c r="B270" s="110">
        <f t="shared" si="25"/>
        <v>0</v>
      </c>
      <c r="C270" s="110">
        <f t="shared" si="24"/>
        <v>0</v>
      </c>
      <c r="D270" s="110"/>
      <c r="E270" s="523"/>
      <c r="F270" s="46"/>
      <c r="G270" s="577"/>
      <c r="H270" s="578"/>
      <c r="I270" s="578"/>
      <c r="J270" s="578"/>
      <c r="K270" s="578"/>
      <c r="L270" s="578"/>
      <c r="M270" s="578"/>
      <c r="N270" s="578"/>
      <c r="O270" s="582"/>
      <c r="P270" s="105"/>
      <c r="Q270" s="35"/>
      <c r="R270" s="39"/>
      <c r="S270" s="22"/>
      <c r="T270" s="20"/>
      <c r="U270" s="20" t="e">
        <f>((F265-((E276*F265+C277+D277)-E276)/E276))*E270</f>
        <v>#VALUE!</v>
      </c>
      <c r="V270" t="e">
        <f>H266*E270</f>
        <v>#VALUE!</v>
      </c>
      <c r="W270" s="3">
        <f>IFERROR(IF(E270=0,0,E270*H265),0)</f>
        <v>0</v>
      </c>
      <c r="X270" s="98">
        <f>IF(E270=0,0,E270*F264)</f>
        <v>0</v>
      </c>
      <c r="Y270" s="98">
        <f>IF(NOT(ISERROR(MATCH("Selvfinansieret",B266,0))),0,IF(OR(NOT(ISERROR(MATCH("Ej statsstøtte",B266,0))),NOT(ISERROR(MATCH(B266,AI276:AI278,0)))),E270,IF(AND(D277=0,C277=0),X270,IF(AND(D277&gt;0,C277=0),V270,IF(AND(D277&gt;0,C277&gt;0,V270=0),0,IF(AND(W270&lt;&gt;0,W270&lt;V270),W270,V270))))))</f>
        <v>0</v>
      </c>
      <c r="AA270" t="s">
        <v>130</v>
      </c>
      <c r="AB270" t="s">
        <v>125</v>
      </c>
      <c r="AC270"/>
      <c r="AD270" t="s">
        <v>109</v>
      </c>
      <c r="AE270" t="s">
        <v>109</v>
      </c>
      <c r="AF270" t="s">
        <v>117</v>
      </c>
      <c r="AG270" s="95" t="s">
        <v>124</v>
      </c>
      <c r="AH270" s="98" t="str">
        <f>IF(NOT(ISERROR(MATCH("Selvfinansieret",B263,0))),"",IF(NOT(ISERROR(MATCH(B263,{"ABER"},0))),AE270,IF(NOT(ISERROR(MATCH(B263,{"GBER"},0))),AF270,IF(NOT(ISERROR(MATCH(B263,{"FIBER"},0))),AG270,IF(NOT(ISERROR(MATCH(B263,{"Ej statsstøtte"},0))),AD270,"")))))</f>
        <v/>
      </c>
      <c r="AI270" s="96" t="s">
        <v>115</v>
      </c>
    </row>
    <row r="271" spans="1:41">
      <c r="A271" s="404" t="s">
        <v>2</v>
      </c>
      <c r="B271" s="110">
        <f t="shared" si="25"/>
        <v>0</v>
      </c>
      <c r="C271" s="110">
        <f t="shared" si="24"/>
        <v>0</v>
      </c>
      <c r="D271" s="110"/>
      <c r="E271" s="523"/>
      <c r="F271" s="46"/>
      <c r="G271" s="577"/>
      <c r="H271" s="578"/>
      <c r="I271" s="578"/>
      <c r="J271" s="578"/>
      <c r="K271" s="578"/>
      <c r="L271" s="578"/>
      <c r="M271" s="578"/>
      <c r="N271" s="578"/>
      <c r="O271" s="582"/>
      <c r="P271" s="105"/>
      <c r="Q271" s="35"/>
      <c r="R271" s="39"/>
      <c r="S271" s="22"/>
      <c r="T271" s="20"/>
      <c r="U271" s="20" t="e">
        <f>((F265-((E276*F265+C277+D277)-E276)/E276))*E271</f>
        <v>#VALUE!</v>
      </c>
      <c r="V271" t="e">
        <f>H266*E271</f>
        <v>#VALUE!</v>
      </c>
      <c r="W271" s="3">
        <f>IFERROR(IF(E271=0,0,E271*H265),0)</f>
        <v>0</v>
      </c>
      <c r="X271" s="98">
        <f>IF(E271=0,0,E271*F264)</f>
        <v>0</v>
      </c>
      <c r="Y271" s="98">
        <f>IF(NOT(ISERROR(MATCH("Selvfinansieret",B267,0))),0,IF(OR(NOT(ISERROR(MATCH("Ej statsstøtte",B267,0))),NOT(ISERROR(MATCH(B267,AI277:AI279,0)))),E271,IF(AND(D277=0,C277=0),X271,IF(AND(D277&gt;0,C277=0),V271,IF(AND(D277&gt;0,C277&gt;0,V271=0),0,IF(AND(W271&lt;&gt;0,W271&lt;V271),W271,V271))))))</f>
        <v>0</v>
      </c>
      <c r="AA271" t="s">
        <v>56</v>
      </c>
      <c r="AB271" t="s">
        <v>126</v>
      </c>
      <c r="AC271"/>
      <c r="AD271" t="s">
        <v>110</v>
      </c>
      <c r="AE271" t="s">
        <v>110</v>
      </c>
      <c r="AF271" t="s">
        <v>118</v>
      </c>
      <c r="AG271" s="95" t="s">
        <v>111</v>
      </c>
      <c r="AH271" s="98" t="str">
        <f>IF(NOT(ISERROR(MATCH("Selvfinansieret",B263,0))),"",IF(NOT(ISERROR(MATCH(B263,{"ABER"},0))),AE271,IF(NOT(ISERROR(MATCH(B263,{"GBER"},0))),AF271,IF(NOT(ISERROR(MATCH(B263,{"FIBER"},0))),AG271,IF(NOT(ISERROR(MATCH(B263,{"Ej statsstøtte"},0))),AD271,"")))))</f>
        <v/>
      </c>
      <c r="AI271" s="97" t="s">
        <v>136</v>
      </c>
    </row>
    <row r="272" spans="1:41" ht="15.75" customHeight="1">
      <c r="A272" s="404" t="s">
        <v>10</v>
      </c>
      <c r="B272" s="110">
        <f t="shared" si="25"/>
        <v>0</v>
      </c>
      <c r="C272" s="110">
        <f t="shared" si="24"/>
        <v>0</v>
      </c>
      <c r="D272" s="110"/>
      <c r="E272" s="523"/>
      <c r="F272" s="46"/>
      <c r="G272" s="577"/>
      <c r="H272" s="578"/>
      <c r="I272" s="578"/>
      <c r="J272" s="578"/>
      <c r="K272" s="578"/>
      <c r="L272" s="578"/>
      <c r="M272" s="578"/>
      <c r="N272" s="578"/>
      <c r="O272" s="582"/>
      <c r="P272" s="104"/>
      <c r="Q272" s="35"/>
      <c r="R272" s="39"/>
      <c r="S272" s="22"/>
      <c r="T272" s="20"/>
      <c r="U272" s="20" t="e">
        <f>((F265-((E276*F265+C277+D277)-E276)/E276))*E272</f>
        <v>#VALUE!</v>
      </c>
      <c r="V272" t="e">
        <f>H266*E272</f>
        <v>#VALUE!</v>
      </c>
      <c r="W272" s="3">
        <f>IFERROR(IF(E272=0,0,E272*H265),0)</f>
        <v>0</v>
      </c>
      <c r="X272" s="98">
        <f>IF(E272=0,0,E272*F264)</f>
        <v>0</v>
      </c>
      <c r="Y272" s="98">
        <f>IF(NOT(ISERROR(MATCH("Selvfinansieret",B268,0))),0,IF(OR(NOT(ISERROR(MATCH("Ej statsstøtte",B268,0))),NOT(ISERROR(MATCH(B268,AI278:AI280,0)))),E272,IF(AND(D277=0,C277=0),X272,IF(AND(D277&gt;0,C277=0),V272,IF(AND(D277&gt;0,C277&gt;0,V272=0),0,IF(AND(W272&lt;&gt;0,W272&lt;V272),W272,V272))))))</f>
        <v>0</v>
      </c>
      <c r="Z272" s="98"/>
      <c r="AA272" t="s">
        <v>131</v>
      </c>
      <c r="AB272"/>
      <c r="AC272"/>
      <c r="AD272" t="s">
        <v>111</v>
      </c>
      <c r="AE272" t="s">
        <v>111</v>
      </c>
      <c r="AF272" t="s">
        <v>119</v>
      </c>
      <c r="AG272" s="137" t="s">
        <v>137</v>
      </c>
      <c r="AH272" s="98" t="str">
        <f>IF(NOT(ISERROR(MATCH("Selvfinansieret",B263,0))),"",IF(NOT(ISERROR(MATCH(B263,{"ABER"},0))),AE272,IF(NOT(ISERROR(MATCH(B263,{"GBER"},0))),AF272,IF(NOT(ISERROR(MATCH(B263,{"FIBER"},0))),AG272,IF(NOT(ISERROR(MATCH(B263,{"Ej statsstøtte"},0))),AD272,"")))))</f>
        <v/>
      </c>
      <c r="AI272" s="97" t="s">
        <v>116</v>
      </c>
    </row>
    <row r="273" spans="1:41" ht="14.5" thickBot="1">
      <c r="A273" s="476" t="s">
        <v>68</v>
      </c>
      <c r="B273" s="110">
        <f t="shared" si="25"/>
        <v>0</v>
      </c>
      <c r="C273" s="110">
        <f t="shared" si="24"/>
        <v>0</v>
      </c>
      <c r="D273" s="110"/>
      <c r="E273" s="524"/>
      <c r="F273" s="46"/>
      <c r="G273" s="577"/>
      <c r="H273" s="578"/>
      <c r="I273" s="578"/>
      <c r="J273" s="578"/>
      <c r="K273" s="578"/>
      <c r="L273" s="578"/>
      <c r="M273" s="578"/>
      <c r="N273" s="578"/>
      <c r="O273" s="582"/>
      <c r="P273" s="104"/>
      <c r="Q273" s="35"/>
      <c r="R273" s="39"/>
      <c r="S273" s="22"/>
      <c r="T273" s="20"/>
      <c r="U273" s="20" t="e">
        <f>((F265-((E276*F265+C277+D277)-E276)/E276))*E273</f>
        <v>#VALUE!</v>
      </c>
      <c r="V273" t="e">
        <f>H266*E273</f>
        <v>#VALUE!</v>
      </c>
      <c r="W273" s="3">
        <f>IFERROR(IF(E273=0,0,E273*H265),0)</f>
        <v>0</v>
      </c>
      <c r="X273" s="98">
        <f>IF(E273=0,0,E273*F264)</f>
        <v>0</v>
      </c>
      <c r="Y273" s="98">
        <f>IF(NOT(ISERROR(MATCH("Selvfinansieret",B269,0))),0,IF(OR(NOT(ISERROR(MATCH("Ej statsstøtte",B269,0))),NOT(ISERROR(MATCH(B269,AI279:AI281,0)))),E273,IF(AND(D277=0,C277=0),X273,IF(AND(D277&gt;0,C277=0),V273,IF(AND(D277&gt;0,C277&gt;0,V273=0),0,IF(AND(W273&lt;&gt;0,W273&lt;V273),W273,V273))))))</f>
        <v>0</v>
      </c>
      <c r="Z273" s="98"/>
      <c r="AA273" t="s">
        <v>72</v>
      </c>
      <c r="AB273"/>
      <c r="AC273"/>
      <c r="AD273" t="s">
        <v>112</v>
      </c>
      <c r="AE273" t="s">
        <v>112</v>
      </c>
      <c r="AF273" t="s">
        <v>120</v>
      </c>
      <c r="AG273" s="41" t="str">
        <f>""</f>
        <v/>
      </c>
      <c r="AH273" s="98" t="str">
        <f>IF(NOT(ISERROR(MATCH("Selvfinansieret",B263,0))),"",IF(NOT(ISERROR(MATCH(B263,{"ABER"},0))),AE273,IF(NOT(ISERROR(MATCH(B263,{"GBER"},0))),AF273,IF(NOT(ISERROR(MATCH(B263,{"FIBER"},0))),AG273,IF(NOT(ISERROR(MATCH(B263,{"Ej statsstøtte"},0))),AD273,"")))))</f>
        <v/>
      </c>
      <c r="AI273" s="40" t="s">
        <v>85</v>
      </c>
    </row>
    <row r="274" spans="1:41">
      <c r="A274" s="503" t="s">
        <v>21</v>
      </c>
      <c r="B274" s="111">
        <f>SUM(B267+B268+B269+B270-B271-B272+B273)</f>
        <v>0</v>
      </c>
      <c r="C274" s="111">
        <f>SUM(C267+C268+C269+C270-C271-C272+C273)</f>
        <v>0</v>
      </c>
      <c r="D274" s="111"/>
      <c r="E274" s="111">
        <f>SUM(B274:C274)</f>
        <v>0</v>
      </c>
      <c r="F274" s="48"/>
      <c r="G274" s="577"/>
      <c r="H274" s="578"/>
      <c r="I274" s="578"/>
      <c r="J274" s="578"/>
      <c r="K274" s="578"/>
      <c r="L274" s="578"/>
      <c r="M274" s="578"/>
      <c r="N274" s="578"/>
      <c r="O274" s="582"/>
      <c r="P274" s="23"/>
      <c r="R274"/>
      <c r="S274"/>
      <c r="T274"/>
      <c r="U274" s="20" t="e">
        <f>((F265-((E276*F265+C277+D277)-E276)/E276))*E274</f>
        <v>#VALUE!</v>
      </c>
      <c r="V274" t="e">
        <f>H266*E274</f>
        <v>#VALUE!</v>
      </c>
      <c r="W274" s="3">
        <f>IFERROR(IF(E274=0,0,E274*H265),0)</f>
        <v>0</v>
      </c>
      <c r="X274" s="98">
        <f>IF(E274=0,0,E274*F264)</f>
        <v>0</v>
      </c>
      <c r="Y274" s="98">
        <f>IF(NOT(ISERROR(MATCH("Selvfinansieret",B270,0))),0,IF(OR(NOT(ISERROR(MATCH("Ej statsstøtte",B270,0))),NOT(ISERROR(MATCH(B270,AI280:AI282,0)))),E274,IF(AND(D277=0,C277=0),X274,IF(AND(D277&gt;0,C277=0),V274,IF(AND(D277&gt;0,C277&gt;0,V274=0),0,IF(AND(W274&lt;&gt;0,W274&lt;V274),W274,V274))))))</f>
        <v>0</v>
      </c>
      <c r="Z274" s="98"/>
      <c r="AA274" t="s">
        <v>146</v>
      </c>
      <c r="AB274"/>
      <c r="AC274"/>
      <c r="AD274" t="s">
        <v>122</v>
      </c>
      <c r="AE274" t="s">
        <v>113</v>
      </c>
      <c r="AF274" t="s">
        <v>121</v>
      </c>
      <c r="AG274" s="41" t="str">
        <f>""</f>
        <v/>
      </c>
      <c r="AH274" s="98" t="str">
        <f>IF(NOT(ISERROR(MATCH("Selvfinansieret",B263,0))),"",IF(NOT(ISERROR(MATCH(B263,{"ABER"},0))),AE274,IF(NOT(ISERROR(MATCH(B263,{"GBER"},0))),AF274,IF(NOT(ISERROR(MATCH(B263,{"FIBER"},0))),AG274,IF(NOT(ISERROR(MATCH(B263,{"Ej statsstøtte"},0))),AD274,"")))))</f>
        <v/>
      </c>
      <c r="AI274" s="40" t="s">
        <v>86</v>
      </c>
    </row>
    <row r="275" spans="1:41" ht="14.5" thickBot="1">
      <c r="A275" s="504" t="s">
        <v>1</v>
      </c>
      <c r="B275" s="112">
        <f>IFERROR(IF(E275=0,0,Y275),0)</f>
        <v>0</v>
      </c>
      <c r="C275" s="110">
        <f>IFERROR(E275-B275,0)</f>
        <v>0</v>
      </c>
      <c r="D275" s="110"/>
      <c r="E275" s="524"/>
      <c r="F275" s="47"/>
      <c r="G275" s="577"/>
      <c r="H275" s="578"/>
      <c r="I275" s="578"/>
      <c r="J275" s="578"/>
      <c r="K275" s="578"/>
      <c r="L275" s="578"/>
      <c r="M275" s="578"/>
      <c r="N275" s="578"/>
      <c r="O275" s="582"/>
      <c r="P275" s="104"/>
      <c r="R275"/>
      <c r="S275"/>
      <c r="T275"/>
      <c r="U275" s="20" t="e">
        <f>((F265-((E276*F265+C277+D277)-E276)/E276))*E275</f>
        <v>#VALUE!</v>
      </c>
      <c r="V275" t="e">
        <f>H266*E275</f>
        <v>#VALUE!</v>
      </c>
      <c r="W275" s="3">
        <f>IFERROR(IF(E275=0,0,E275*H265),0)</f>
        <v>0</v>
      </c>
      <c r="X275" s="98">
        <f>IF(E275=0,0,E275*F264)</f>
        <v>0</v>
      </c>
      <c r="Y275" s="98">
        <f>IF(NOT(ISERROR(MATCH("Selvfinansieret",B271,0))),0,IF(OR(NOT(ISERROR(MATCH("Ej statsstøtte",B271,0))),NOT(ISERROR(MATCH(B271,AI281:AI283,0)))),E275,IF(AND(D277=0,C277=0),X275,IF(AND(D277&gt;0,C277=0),V275,IF(AND(D277&gt;0,C277&gt;0,V275=0),0,IF(AND(W275&lt;&gt;0,W275&lt;V275),W275,V275))))))</f>
        <v>0</v>
      </c>
      <c r="Z275" s="98"/>
      <c r="AA275" s="19"/>
      <c r="AB275" s="20"/>
      <c r="AC275"/>
      <c r="AD275" t="s">
        <v>113</v>
      </c>
      <c r="AE275" t="s">
        <v>114</v>
      </c>
      <c r="AF275" t="s">
        <v>122</v>
      </c>
      <c r="AG275" s="41" t="str">
        <f>""</f>
        <v/>
      </c>
      <c r="AH275" s="98" t="str">
        <f>IF(NOT(ISERROR(MATCH("Selvfinansieret",B263,0))),"",IF(NOT(ISERROR(MATCH(B263,{"ABER"},0))),AE275,IF(NOT(ISERROR(MATCH(B263,{"GBER"},0))),AF275,IF(NOT(ISERROR(MATCH(B263,{"FIBER"},0))),AG275,IF(NOT(ISERROR(MATCH(B263,{"Ej statsstøtte"},0))),AD275,"")))))</f>
        <v/>
      </c>
      <c r="AI275" s="40" t="s">
        <v>87</v>
      </c>
    </row>
    <row r="276" spans="1:41" ht="14.5" thickBot="1">
      <c r="A276" s="505" t="s">
        <v>0</v>
      </c>
      <c r="B276" s="143">
        <f>IF(B274+B275&lt;=0,0,B274+B275)</f>
        <v>0</v>
      </c>
      <c r="C276" s="143">
        <f>IF(C274+C275-C277&lt;=0,0,C274+C275-C277)</f>
        <v>0</v>
      </c>
      <c r="D276" s="113"/>
      <c r="E276" s="506">
        <f>SUM(E267+E268+E269+E270-E271-E272+E273)+E275</f>
        <v>0</v>
      </c>
      <c r="F276" s="222"/>
      <c r="G276" s="579"/>
      <c r="H276" s="580"/>
      <c r="I276" s="580"/>
      <c r="J276" s="580"/>
      <c r="K276" s="580"/>
      <c r="L276" s="580"/>
      <c r="M276" s="580"/>
      <c r="N276" s="580"/>
      <c r="O276" s="583"/>
      <c r="P276" s="23"/>
      <c r="R276"/>
      <c r="S276"/>
      <c r="T276"/>
      <c r="U276" s="20" t="e">
        <f>((F265-((E276*F265+C277+D277)-E276)/E276))*E276</f>
        <v>#VALUE!</v>
      </c>
      <c r="V276" t="e">
        <f>H266*E276</f>
        <v>#VALUE!</v>
      </c>
      <c r="W276" s="3">
        <f>IFERROR(IF(E276=0,0,E276*H265),0)</f>
        <v>0</v>
      </c>
      <c r="Y276" s="98">
        <f>IF(NOT(ISERROR(MATCH("Selvfinansieret",B272,0))),0,IF(OR(NOT(ISERROR(MATCH("Ej statsstøtte",B272,0))),NOT(ISERROR(MATCH(B272,AI282:AI284,0)))),E276,IF(AND(D277=0,C277=0),X276,IF(AND(D277&gt;0,C277=0),V276,IF(AND(D277&gt;0,C277&gt;0,V276=0),0,IF(AND(W276&lt;&gt;0,W276&lt;V276),W276,V276))))))</f>
        <v>0</v>
      </c>
      <c r="Z276" s="98"/>
      <c r="AA276" s="96"/>
      <c r="AB276" s="96"/>
      <c r="AC276"/>
      <c r="AD276" t="s">
        <v>114</v>
      </c>
      <c r="AE276" s="41" t="str">
        <f>""</f>
        <v/>
      </c>
      <c r="AF276" t="s">
        <v>111</v>
      </c>
      <c r="AG276" s="41" t="str">
        <f>""</f>
        <v/>
      </c>
      <c r="AH276" s="98" t="str">
        <f>IF(NOT(ISERROR(MATCH("Selvfinansieret",B263,0))),"",IF(NOT(ISERROR(MATCH(B263,{"ABER"},0))),AE276,IF(NOT(ISERROR(MATCH(B263,{"GBER"},0))),AF276,IF(NOT(ISERROR(MATCH(B263,{"FIBER"},0))),AG276,IF(NOT(ISERROR(MATCH(B263,{"Ej statsstøtte"},0))),AD276,"")))))</f>
        <v/>
      </c>
      <c r="AI276" s="20" t="s">
        <v>135</v>
      </c>
    </row>
    <row r="277" spans="1:41">
      <c r="A277" s="507" t="s">
        <v>101</v>
      </c>
      <c r="B277" s="510">
        <f>B276</f>
        <v>0</v>
      </c>
      <c r="C277" s="509"/>
      <c r="D277" s="509"/>
      <c r="E277" s="510">
        <f>SUM(B267+B268+B269+B270-B271-B272+B273)</f>
        <v>0</v>
      </c>
      <c r="F277" s="101"/>
      <c r="G277" s="511"/>
      <c r="H277" s="511"/>
      <c r="I277" s="511"/>
      <c r="J277" s="511"/>
      <c r="K277" s="511"/>
      <c r="L277" s="511"/>
      <c r="M277" s="511"/>
      <c r="N277" s="511"/>
      <c r="O277" s="511"/>
      <c r="P277" s="23"/>
      <c r="R277"/>
      <c r="S277"/>
      <c r="T277"/>
      <c r="U277"/>
      <c r="W277"/>
      <c r="Y277" s="98"/>
      <c r="Z277" s="98"/>
      <c r="AA277" s="35"/>
      <c r="AB277" s="97"/>
      <c r="AC277" s="20"/>
      <c r="AD277" t="s">
        <v>124</v>
      </c>
      <c r="AE277" s="3" t="str">
        <f>""</f>
        <v/>
      </c>
      <c r="AF277" s="41" t="s">
        <v>123</v>
      </c>
      <c r="AG277" s="41" t="str">
        <f>""</f>
        <v/>
      </c>
      <c r="AH277" s="98" t="str">
        <f>IF(NOT(ISERROR(MATCH("Selvfinansieret",B263,0))),"",IF(NOT(ISERROR(MATCH(B263,{"ABER"},0))),AE277,IF(NOT(ISERROR(MATCH(B263,{"GBER"},0))),AF277,IF(NOT(ISERROR(MATCH(B263,{"FIBER"},0))),AG277,IF(NOT(ISERROR(MATCH(B263,{"Ej statsstøtte"},0))),AD277,"")))))</f>
        <v/>
      </c>
      <c r="AI277" t="s">
        <v>149</v>
      </c>
      <c r="AK277" s="4"/>
      <c r="AL277" s="4"/>
      <c r="AM277" s="4"/>
      <c r="AN277" s="4"/>
      <c r="AO277" s="4"/>
    </row>
    <row r="278" spans="1:41">
      <c r="A278" s="512"/>
      <c r="B278" s="513"/>
      <c r="C278" s="513"/>
      <c r="D278" s="513"/>
      <c r="E278" s="514"/>
      <c r="F278" s="79"/>
      <c r="G278" s="511"/>
      <c r="H278" s="511"/>
      <c r="I278" s="511"/>
      <c r="J278" s="511"/>
      <c r="K278" s="511"/>
      <c r="L278" s="511"/>
      <c r="M278" s="511"/>
      <c r="N278" s="511"/>
      <c r="O278" s="511"/>
      <c r="P278" s="23"/>
      <c r="R278"/>
      <c r="S278"/>
      <c r="T278"/>
      <c r="U278"/>
      <c r="W278"/>
      <c r="Y278" s="98"/>
      <c r="Z278" s="98"/>
      <c r="AA278" s="98"/>
      <c r="AB278" s="4"/>
      <c r="AC278" s="4"/>
      <c r="AD278" t="s">
        <v>137</v>
      </c>
      <c r="AE278" s="4" t="str">
        <f>""</f>
        <v/>
      </c>
      <c r="AF278" s="4" t="str">
        <f>""</f>
        <v/>
      </c>
      <c r="AG278" s="41" t="str">
        <f>""</f>
        <v/>
      </c>
      <c r="AH278" s="98" t="str">
        <f>IF(NOT(ISERROR(MATCH("Selvfinansieret",B263,0))),"",IF(NOT(ISERROR(MATCH(B263,{"ABER"},0))),AE278,IF(NOT(ISERROR(MATCH(B263,{"GBER"},0))),AF278,IF(NOT(ISERROR(MATCH(B263,{"FIBER"},0))),AG278,IF(NOT(ISERROR(MATCH(B263,{"Ej statsstøtte"},0))),AD278,"")))))</f>
        <v/>
      </c>
      <c r="AI278" s="4"/>
      <c r="AJ278" s="4"/>
      <c r="AK278" s="4"/>
      <c r="AL278" s="4"/>
      <c r="AM278" s="4"/>
      <c r="AN278" s="4"/>
      <c r="AO278" s="4"/>
    </row>
    <row r="279" spans="1:41">
      <c r="A279" s="515"/>
      <c r="B279" s="516"/>
      <c r="C279" s="516"/>
      <c r="D279" s="516"/>
      <c r="E279" s="517" t="s">
        <v>133</v>
      </c>
      <c r="F279" s="518" t="str">
        <f>F264</f>
        <v/>
      </c>
      <c r="G279" s="79"/>
      <c r="H279" s="511"/>
      <c r="I279" s="511"/>
      <c r="J279" s="511"/>
      <c r="K279" s="511"/>
      <c r="L279" s="511"/>
      <c r="M279" s="511"/>
      <c r="N279" s="511"/>
      <c r="O279" s="511"/>
      <c r="P279" s="80"/>
      <c r="Q279" s="23"/>
      <c r="R279"/>
      <c r="S279"/>
      <c r="T279"/>
      <c r="U279"/>
      <c r="W279"/>
      <c r="Y279"/>
      <c r="Z279" s="98"/>
      <c r="AD279" s="4"/>
      <c r="AE279" s="4"/>
      <c r="AF279" s="4"/>
      <c r="AG279" s="4"/>
      <c r="AH279" s="4"/>
      <c r="AI279" s="4"/>
      <c r="AJ279" s="4"/>
      <c r="AK279" s="4"/>
      <c r="AL279" s="4"/>
      <c r="AM279" s="4"/>
      <c r="AN279" s="4"/>
      <c r="AO279" s="4"/>
    </row>
    <row r="280" spans="1:41" ht="28">
      <c r="A280" s="515"/>
      <c r="B280" s="516"/>
      <c r="C280" s="516"/>
      <c r="D280" s="516"/>
      <c r="E280" s="519" t="s">
        <v>152</v>
      </c>
      <c r="F280" s="518" t="str">
        <f>IFERROR(B276/E276,"")</f>
        <v/>
      </c>
      <c r="G280" s="79"/>
      <c r="H280" s="511"/>
      <c r="I280" s="511"/>
      <c r="J280" s="511"/>
      <c r="K280" s="511"/>
      <c r="L280" s="511"/>
      <c r="M280" s="511"/>
      <c r="N280" s="511"/>
      <c r="O280" s="511"/>
      <c r="P280" s="80"/>
      <c r="Q280" s="23"/>
      <c r="R280"/>
      <c r="S280"/>
      <c r="T280"/>
      <c r="U280"/>
      <c r="W280"/>
      <c r="Y280"/>
      <c r="Z280" s="98"/>
      <c r="AD280" s="4"/>
      <c r="AE280" s="4"/>
      <c r="AF280" s="4"/>
      <c r="AG280" s="4"/>
      <c r="AH280" s="4"/>
      <c r="AI280" s="4"/>
      <c r="AJ280" s="4"/>
      <c r="AK280" s="4"/>
      <c r="AL280" s="4"/>
      <c r="AM280" s="4"/>
      <c r="AN280" s="4"/>
      <c r="AO280" s="4"/>
    </row>
    <row r="281" spans="1:41">
      <c r="A281" s="14"/>
      <c r="B281" s="15"/>
      <c r="C281" s="15"/>
      <c r="D281" s="15"/>
      <c r="E281" s="16" t="s">
        <v>57</v>
      </c>
      <c r="F281" s="50">
        <f>IF(NOT(ISERROR(MATCH("Ej statsstøtte",B263,0))),0,IFERROR(E275/E274,0))</f>
        <v>0</v>
      </c>
      <c r="G281" s="520"/>
      <c r="H281" s="481"/>
      <c r="I281" s="481"/>
      <c r="J281" s="481"/>
      <c r="K281" s="481"/>
      <c r="L281" s="481"/>
      <c r="M281" s="481"/>
      <c r="N281" s="481"/>
      <c r="O281" s="481"/>
      <c r="P281" s="2"/>
      <c r="R281"/>
      <c r="S281"/>
      <c r="T281"/>
      <c r="U281"/>
      <c r="W281"/>
      <c r="Y281"/>
    </row>
    <row r="282" spans="1:41" ht="14.5">
      <c r="A282" s="31" t="s">
        <v>64</v>
      </c>
      <c r="B282" s="32">
        <f>IFERROR(E276/$E$15,0)</f>
        <v>0</v>
      </c>
      <c r="C282" s="15"/>
      <c r="D282" s="15"/>
      <c r="E282" s="174" t="s">
        <v>58</v>
      </c>
      <c r="F282" s="50">
        <f>IFERROR(E275/E267,0)</f>
        <v>0</v>
      </c>
      <c r="G282" s="404"/>
      <c r="H282" s="481"/>
      <c r="I282" s="481"/>
      <c r="J282" s="481"/>
      <c r="K282" s="481"/>
      <c r="L282" s="481"/>
      <c r="M282" s="481"/>
      <c r="N282" s="481"/>
      <c r="O282" s="481"/>
      <c r="P282" s="2"/>
      <c r="R282"/>
      <c r="S282"/>
      <c r="T282"/>
      <c r="U282"/>
      <c r="W282"/>
      <c r="Y282"/>
    </row>
    <row r="283" spans="1:41" ht="14.5">
      <c r="A283" s="521"/>
      <c r="B283" s="522"/>
      <c r="C283" s="404"/>
      <c r="D283" s="404"/>
      <c r="E283" s="174"/>
      <c r="F283" s="404"/>
      <c r="G283" s="404"/>
      <c r="H283" s="481"/>
      <c r="I283" s="481"/>
      <c r="J283" s="481"/>
      <c r="K283" s="481"/>
      <c r="L283" s="481"/>
      <c r="M283" s="481"/>
      <c r="N283" s="481"/>
      <c r="O283" s="481"/>
      <c r="P283" s="2"/>
      <c r="R283"/>
      <c r="S283"/>
      <c r="T283"/>
      <c r="U283"/>
      <c r="W283"/>
      <c r="Y283"/>
      <c r="AD283"/>
    </row>
    <row r="284" spans="1:41" ht="14.5">
      <c r="A284" s="9" t="s">
        <v>24</v>
      </c>
      <c r="B284" s="175"/>
      <c r="C284" s="119" t="s">
        <v>47</v>
      </c>
      <c r="D284" s="119"/>
      <c r="E284" s="10" t="s">
        <v>27</v>
      </c>
      <c r="F284" s="488"/>
      <c r="G284" s="489"/>
      <c r="H284" s="118"/>
      <c r="I284" s="120"/>
      <c r="J284" s="489"/>
      <c r="K284" s="489"/>
      <c r="L284" s="489"/>
      <c r="M284" s="489"/>
      <c r="N284" s="404"/>
      <c r="O284" s="404"/>
      <c r="R284" s="27"/>
      <c r="S284" s="36"/>
      <c r="T284" s="97"/>
      <c r="W284" s="3"/>
      <c r="X284" s="40"/>
      <c r="AA284" s="98" t="str">
        <f>IF(NOT(ISERROR(MATCH("Selvfinansieret",B285,0))),"",IF(NOT(ISERROR(MATCH(B285,{"ABER"},0))),IF(X284=0,"",X284),IF(NOT(ISERROR(MATCH(B285,{"GEBER"},0))),IF(AG299=0,"",AG299),IF(NOT(ISERROR(MATCH(B285,{"FIBER"},0))),IF(Z284=0,"",Z284),""))))</f>
        <v/>
      </c>
      <c r="AF284" s="98"/>
    </row>
    <row r="285" spans="1:41" ht="14.5">
      <c r="A285" s="9" t="s">
        <v>144</v>
      </c>
      <c r="B285" s="490"/>
      <c r="C285" s="119"/>
      <c r="D285" s="119"/>
      <c r="E285" s="10" t="s">
        <v>127</v>
      </c>
      <c r="F285" s="490" t="str">
        <f>IF(ISBLANK($F$19),"Projektform skal vælges ved hovedansøger",$F$19)</f>
        <v>Samarbejde</v>
      </c>
      <c r="G285" s="489"/>
      <c r="H285" s="118"/>
      <c r="I285" s="120"/>
      <c r="J285" s="489"/>
      <c r="K285" s="489"/>
      <c r="L285" s="489"/>
      <c r="M285" s="489"/>
      <c r="N285" s="404"/>
      <c r="O285" s="404"/>
      <c r="R285" s="27"/>
      <c r="S285" s="36"/>
      <c r="T285" s="40"/>
      <c r="W285" s="3"/>
      <c r="X285" s="40"/>
      <c r="Y285" s="41"/>
      <c r="AA285" s="98"/>
      <c r="AF285" s="98"/>
    </row>
    <row r="286" spans="1:41" ht="29">
      <c r="A286" s="10" t="s">
        <v>25</v>
      </c>
      <c r="B286" s="490"/>
      <c r="C286" s="10"/>
      <c r="D286" s="10"/>
      <c r="E286" s="128" t="s">
        <v>26</v>
      </c>
      <c r="F286" s="129" t="str">
        <f>IFERROR(IF(NOT(ISERROR(MATCH(B285,{"ABER"},0))),INDEX(ABER_Tilskudsprocent_liste[#All],MATCH(B286,ABER_Tilskudsprocent_liste[[#All],[Typer af projekter og aktiviteter/ virksomhedsstørrelse]],0),MATCH(AA288,ABER_Tilskudsprocent_liste[#Headers],0)),IF(NOT(ISERROR(MATCH(B285,{"GBER"},0))),INDEX(GEBER_Tilskudsprocent_liste[#All],MATCH(B286,GEBER_Tilskudsprocent_liste[[#All],[Typer af projekter og aktiviteter/ virksomhedsstørrelse]],0),MATCH(AA288,GEBER_Tilskudsprocent_liste[#Headers],0)),IF(NOT(ISERROR(MATCH(B285,{"FIBER"},0))),INDEX(FIBER_Tilskudsprocent_liste[#All],MATCH(B286,FIBER_Tilskudsprocent_liste[[#All],[Typer af projekter og aktiviteter/ virksomhedsstørrelse]],0),MATCH(AA288,FIBER_Tilskudsprocent_liste[#Headers],0)),""))),"")</f>
        <v/>
      </c>
      <c r="G286" s="128" t="s">
        <v>150</v>
      </c>
      <c r="H286" s="144" t="s">
        <v>155</v>
      </c>
      <c r="I286" s="145"/>
      <c r="J286" s="257" t="s">
        <v>158</v>
      </c>
      <c r="K286" s="257"/>
      <c r="L286" s="489"/>
      <c r="M286" s="489"/>
      <c r="N286" s="404"/>
      <c r="O286" s="404"/>
      <c r="R286" s="28"/>
      <c r="S286" s="37"/>
      <c r="T286" s="40"/>
      <c r="W286" s="3"/>
      <c r="X286" s="100"/>
      <c r="AB286" s="40"/>
      <c r="AF286" s="98"/>
    </row>
    <row r="287" spans="1:41" ht="14.5">
      <c r="A287" s="9"/>
      <c r="B287" s="10"/>
      <c r="C287" s="10"/>
      <c r="D287" s="10"/>
      <c r="E287" s="128"/>
      <c r="F287" s="150" t="str">
        <f>IFERROR(IF(NOT(ISERROR(MATCH(B285,{"ABER"},0))),INDEX(ABER_Tilskudsprocent_liste[#All],MATCH(B286,ABER_Tilskudsprocent_liste[[#All],[Typer af projekter og aktiviteter/ virksomhedsstørrelse]],0),MATCH(AA288,ABER_Tilskudsprocent_liste[#Headers],0)),IF(NOT(ISERROR(MATCH(B285,{"GBER"},0))),INDEX(GEBER_Tilskudsprocent_liste[#All],MATCH(B286,GEBER_Tilskudsprocent_liste[[#All],[Typer af projekter og aktiviteter/ virksomhedsstørrelse]],0),MATCH(AA288,GEBER_Tilskudsprocent_liste[#Headers],0)),IF(NOT(ISERROR(MATCH(B285,{"FIBER"},0))),INDEX(FIBER_Tilskudsprocent_liste[#All],MATCH(B286,FIBER_Tilskudsprocent_liste[[#All],[Typer af projekter og aktiviteter/ virksomhedsstørrelse]],0),MATCH(AA288,FIBER_Tilskudsprocent_liste[#Headers],0)),""))),"")</f>
        <v/>
      </c>
      <c r="G287" s="493"/>
      <c r="H287" s="257" t="str">
        <f>IFERROR(IF(E298*(1-F287)-C299&lt;0,F287-((E298*F287+C299)-E298)/E298,""),"")</f>
        <v/>
      </c>
      <c r="I287" s="257" t="str">
        <f>IFERROR(IF(D299&lt;&gt;0,IF(D299=E298,0,IF(C299&gt;0,(F287-D299/E298)-H287,"HA")),IF(E298*(1-F287)-C299&lt;0,((F287-((E298*F287+C299+D299)-E298)/E298)),"")),"")</f>
        <v/>
      </c>
      <c r="J287" s="494" t="e">
        <f>I287-H288</f>
        <v>#VALUE!</v>
      </c>
      <c r="K287" s="257"/>
      <c r="L287" s="489"/>
      <c r="M287" s="489"/>
      <c r="N287" s="404"/>
      <c r="O287" s="404"/>
      <c r="R287" s="28"/>
      <c r="S287" s="37"/>
      <c r="T287" s="40"/>
      <c r="U287" s="20" t="s">
        <v>157</v>
      </c>
      <c r="V287" t="s">
        <v>156</v>
      </c>
      <c r="W287" s="98" t="s">
        <v>154</v>
      </c>
      <c r="X287" s="98" t="s">
        <v>153</v>
      </c>
      <c r="Y287" s="98" t="s">
        <v>132</v>
      </c>
      <c r="AA287" s="21" t="s">
        <v>129</v>
      </c>
      <c r="AB287" s="25" t="s">
        <v>127</v>
      </c>
      <c r="AC287"/>
    </row>
    <row r="288" spans="1:41" ht="14.5" thickBot="1">
      <c r="A288" s="495"/>
      <c r="B288" s="478" t="s">
        <v>70</v>
      </c>
      <c r="C288" s="478" t="s">
        <v>145</v>
      </c>
      <c r="D288" s="478" t="s">
        <v>151</v>
      </c>
      <c r="E288" s="478" t="s">
        <v>0</v>
      </c>
      <c r="F288" s="479" t="s">
        <v>9</v>
      </c>
      <c r="G288" s="119"/>
      <c r="H288" s="498" t="e">
        <f>(F287-D299/E298)</f>
        <v>#VALUE!</v>
      </c>
      <c r="I288" s="493"/>
      <c r="J288" s="119"/>
      <c r="K288" s="493"/>
      <c r="L288" s="119"/>
      <c r="M288" s="119"/>
      <c r="N288" s="481"/>
      <c r="O288" s="481"/>
      <c r="P288" s="103"/>
      <c r="Q288" s="21"/>
      <c r="R288" s="38"/>
      <c r="S288" s="20"/>
      <c r="T288" s="20"/>
      <c r="U288"/>
      <c r="V288" s="3"/>
      <c r="W288" s="98"/>
      <c r="X288" s="98"/>
      <c r="Z288" s="40"/>
      <c r="AA288" s="19" t="str">
        <f>CONCATENATE(F284," - ",AB288)</f>
        <v xml:space="preserve"> - Samarbejde</v>
      </c>
      <c r="AB288" t="str">
        <f>F285</f>
        <v>Samarbejde</v>
      </c>
      <c r="AC288"/>
    </row>
    <row r="289" spans="1:41">
      <c r="A289" s="404" t="s">
        <v>67</v>
      </c>
      <c r="B289" s="110">
        <f>IFERROR(IF(E289=0,0,Y289),0)</f>
        <v>0</v>
      </c>
      <c r="C289" s="110">
        <f t="shared" ref="C289:C295" si="26">IFERROR(E289-B289,0)</f>
        <v>0</v>
      </c>
      <c r="D289" s="110"/>
      <c r="E289" s="523"/>
      <c r="F289" s="501"/>
      <c r="G289" s="575" t="s">
        <v>192</v>
      </c>
      <c r="H289" s="576"/>
      <c r="I289" s="576"/>
      <c r="J289" s="576"/>
      <c r="K289" s="576"/>
      <c r="L289" s="576"/>
      <c r="M289" s="576"/>
      <c r="N289" s="576"/>
      <c r="O289" s="581"/>
      <c r="P289" s="104"/>
      <c r="Q289" s="24"/>
      <c r="R289" s="35"/>
      <c r="S289" s="20"/>
      <c r="T289" s="20"/>
      <c r="U289" s="20" t="e">
        <f>((F287-((E298*F287+C299)-E298)/E298))*E289</f>
        <v>#VALUE!</v>
      </c>
      <c r="V289" t="e">
        <f>H288*E289</f>
        <v>#VALUE!</v>
      </c>
      <c r="W289" s="3">
        <f>IFERROR(IF(E289=0,0,E289*H287),0)</f>
        <v>0</v>
      </c>
      <c r="X289" s="98">
        <f>IF(E289=0,0,E289*F286)</f>
        <v>0</v>
      </c>
      <c r="Y289" s="98">
        <f>IF(NOT(ISERROR(MATCH("Selvfinansieret",B285,0))),0,IF(OR(NOT(ISERROR(MATCH("Ej statsstøtte",B285,0))),NOT(ISERROR(MATCH(B285,AI295:AI297,0)))),E289,IF(AND(D299=0,C299=0),X289,IF(AND(D299&gt;0,C299=0),V289,IF(AND(D299&gt;0,C299&gt;0,V289=0),0,IF(AND(W289&lt;&gt;0,W289&lt;V289),W289,V289))))))</f>
        <v>0</v>
      </c>
      <c r="AA289" s="19"/>
      <c r="AB289" s="20"/>
      <c r="AC289"/>
      <c r="AE289" s="537" t="s">
        <v>128</v>
      </c>
      <c r="AF289" s="537"/>
      <c r="AG289" s="537"/>
    </row>
    <row r="290" spans="1:41">
      <c r="A290" s="404" t="s">
        <v>3</v>
      </c>
      <c r="B290" s="110">
        <f t="shared" ref="B290:B295" si="27">IFERROR(IF(E290=0,0,Y290),0)</f>
        <v>0</v>
      </c>
      <c r="C290" s="110">
        <f t="shared" si="26"/>
        <v>0</v>
      </c>
      <c r="D290" s="110"/>
      <c r="E290" s="523"/>
      <c r="F290" s="46"/>
      <c r="G290" s="577"/>
      <c r="H290" s="578"/>
      <c r="I290" s="578"/>
      <c r="J290" s="578"/>
      <c r="K290" s="578"/>
      <c r="L290" s="578"/>
      <c r="M290" s="578"/>
      <c r="N290" s="578"/>
      <c r="O290" s="582"/>
      <c r="P290" s="104"/>
      <c r="Q290" s="35"/>
      <c r="R290" s="39"/>
      <c r="S290" s="22"/>
      <c r="T290" s="20"/>
      <c r="U290" s="20" t="e">
        <f>((F287-((E298*F287+C299+D299)-E298)/E298))*E290</f>
        <v>#VALUE!</v>
      </c>
      <c r="V290" t="e">
        <f>H288*E290</f>
        <v>#VALUE!</v>
      </c>
      <c r="W290" s="3">
        <f>IFERROR(IF(E290=0,0,E290*H287),0)</f>
        <v>0</v>
      </c>
      <c r="X290" s="98">
        <f>IF(E290=0,0,E290*F286)</f>
        <v>0</v>
      </c>
      <c r="Y290" s="98">
        <f>IF(NOT(ISERROR(MATCH("Selvfinansieret",B286,0))),0,IF(OR(NOT(ISERROR(MATCH("Ej statsstøtte",B286,0))),NOT(ISERROR(MATCH(B286,AI296:AI298,0)))),E290,IF(AND(D299=0,C299=0),X290,IF(AND(D299&gt;0,C299=0),V290,IF(AND(D299&gt;0,C299&gt;0,V290=0),0,IF(AND(W290&lt;&gt;0,W290&lt;V290),W290,V290))))))</f>
        <v>0</v>
      </c>
      <c r="AA290" s="19"/>
      <c r="AB290" s="20"/>
      <c r="AC290"/>
    </row>
    <row r="291" spans="1:41">
      <c r="A291" s="404" t="s">
        <v>69</v>
      </c>
      <c r="B291" s="110">
        <f t="shared" si="27"/>
        <v>0</v>
      </c>
      <c r="C291" s="110">
        <f t="shared" si="26"/>
        <v>0</v>
      </c>
      <c r="D291" s="110"/>
      <c r="E291" s="523"/>
      <c r="F291" s="46"/>
      <c r="G291" s="577"/>
      <c r="H291" s="578"/>
      <c r="I291" s="578"/>
      <c r="J291" s="578"/>
      <c r="K291" s="578"/>
      <c r="L291" s="578"/>
      <c r="M291" s="578"/>
      <c r="N291" s="578"/>
      <c r="O291" s="582"/>
      <c r="P291" s="104"/>
      <c r="Q291" s="35"/>
      <c r="R291" s="39"/>
      <c r="S291" s="22"/>
      <c r="T291" s="20"/>
      <c r="U291" s="20" t="e">
        <f>((F287-((E298*F287+C299+D299)-E298)/E298))*E291</f>
        <v>#VALUE!</v>
      </c>
      <c r="V291" t="e">
        <f>H288*E291</f>
        <v>#VALUE!</v>
      </c>
      <c r="W291" s="3">
        <f>IFERROR(IF(E291=0,0,E291*H287),0)</f>
        <v>0</v>
      </c>
      <c r="X291" s="98">
        <f>IF(E291=0,0,E291*F286)</f>
        <v>0</v>
      </c>
      <c r="Y291" s="98">
        <f>IF(NOT(ISERROR(MATCH("Selvfinansieret",B287,0))),0,IF(OR(NOT(ISERROR(MATCH("Ej statsstøtte",B287,0))),NOT(ISERROR(MATCH(B287,AI297:AI299,0)))),E291,IF(AND(D299=0,C299=0),X291,IF(AND(D299&gt;0,C299=0),V291,IF(AND(D299&gt;0,C299&gt;0,V291=0),0,IF(AND(W291&lt;&gt;0,W291&lt;V291),W291,V291))))))</f>
        <v>0</v>
      </c>
      <c r="AA291" s="19"/>
      <c r="AB291" s="20"/>
      <c r="AC291"/>
      <c r="AD291" s="29" t="s">
        <v>147</v>
      </c>
      <c r="AE291" s="29" t="s">
        <v>115</v>
      </c>
      <c r="AF291" s="29" t="s">
        <v>136</v>
      </c>
      <c r="AG291" s="29" t="s">
        <v>116</v>
      </c>
      <c r="AH291" s="29" t="s">
        <v>134</v>
      </c>
      <c r="AI291" s="29" t="s">
        <v>138</v>
      </c>
      <c r="AJ291" s="29" t="s">
        <v>148</v>
      </c>
    </row>
    <row r="292" spans="1:41">
      <c r="A292" s="404" t="s">
        <v>34</v>
      </c>
      <c r="B292" s="110">
        <f t="shared" si="27"/>
        <v>0</v>
      </c>
      <c r="C292" s="110">
        <f t="shared" si="26"/>
        <v>0</v>
      </c>
      <c r="D292" s="110"/>
      <c r="E292" s="523"/>
      <c r="F292" s="46"/>
      <c r="G292" s="577"/>
      <c r="H292" s="578"/>
      <c r="I292" s="578"/>
      <c r="J292" s="578"/>
      <c r="K292" s="578"/>
      <c r="L292" s="578"/>
      <c r="M292" s="578"/>
      <c r="N292" s="578"/>
      <c r="O292" s="582"/>
      <c r="P292" s="105"/>
      <c r="Q292" s="35"/>
      <c r="R292" s="39"/>
      <c r="S292" s="22"/>
      <c r="T292" s="20"/>
      <c r="U292" s="20" t="e">
        <f>((F287-((E298*F287+C299+D299)-E298)/E298))*E292</f>
        <v>#VALUE!</v>
      </c>
      <c r="V292" t="e">
        <f>H288*E292</f>
        <v>#VALUE!</v>
      </c>
      <c r="W292" s="3">
        <f>IFERROR(IF(E292=0,0,E292*H287),0)</f>
        <v>0</v>
      </c>
      <c r="X292" s="98">
        <f>IF(E292=0,0,E292*F286)</f>
        <v>0</v>
      </c>
      <c r="Y292" s="98">
        <f>IF(NOT(ISERROR(MATCH("Selvfinansieret",B288,0))),0,IF(OR(NOT(ISERROR(MATCH("Ej statsstøtte",B288,0))),NOT(ISERROR(MATCH(B288,AI298:AI300,0)))),E292,IF(AND(D299=0,C299=0),X292,IF(AND(D299&gt;0,C299=0),V292,IF(AND(D299&gt;0,C299&gt;0,V292=0),0,IF(AND(W292&lt;&gt;0,W292&lt;V292),W292,V292))))))</f>
        <v>0</v>
      </c>
      <c r="AA292" t="s">
        <v>130</v>
      </c>
      <c r="AB292" t="s">
        <v>125</v>
      </c>
      <c r="AC292"/>
      <c r="AD292" t="s">
        <v>109</v>
      </c>
      <c r="AE292" t="s">
        <v>109</v>
      </c>
      <c r="AF292" t="s">
        <v>117</v>
      </c>
      <c r="AG292" s="95" t="s">
        <v>124</v>
      </c>
      <c r="AH292" s="98" t="str">
        <f>IF(NOT(ISERROR(MATCH("Selvfinansieret",B285,0))),"",IF(NOT(ISERROR(MATCH(B285,{"ABER"},0))),AE292,IF(NOT(ISERROR(MATCH(B285,{"GBER"},0))),AF292,IF(NOT(ISERROR(MATCH(B285,{"FIBER"},0))),AG292,IF(NOT(ISERROR(MATCH(B285,{"Ej statsstøtte"},0))),AD292,"")))))</f>
        <v/>
      </c>
      <c r="AI292" s="96" t="s">
        <v>115</v>
      </c>
    </row>
    <row r="293" spans="1:41">
      <c r="A293" s="404" t="s">
        <v>2</v>
      </c>
      <c r="B293" s="110">
        <f t="shared" si="27"/>
        <v>0</v>
      </c>
      <c r="C293" s="110">
        <f t="shared" si="26"/>
        <v>0</v>
      </c>
      <c r="D293" s="110"/>
      <c r="E293" s="523"/>
      <c r="F293" s="46"/>
      <c r="G293" s="577"/>
      <c r="H293" s="578"/>
      <c r="I293" s="578"/>
      <c r="J293" s="578"/>
      <c r="K293" s="578"/>
      <c r="L293" s="578"/>
      <c r="M293" s="578"/>
      <c r="N293" s="578"/>
      <c r="O293" s="582"/>
      <c r="P293" s="105"/>
      <c r="Q293" s="35"/>
      <c r="R293" s="39"/>
      <c r="S293" s="22"/>
      <c r="T293" s="20"/>
      <c r="U293" s="20" t="e">
        <f>((F287-((E298*F287+C299+D299)-E298)/E298))*E293</f>
        <v>#VALUE!</v>
      </c>
      <c r="V293" t="e">
        <f>H288*E293</f>
        <v>#VALUE!</v>
      </c>
      <c r="W293" s="3">
        <f>IFERROR(IF(E293=0,0,E293*H287),0)</f>
        <v>0</v>
      </c>
      <c r="X293" s="98">
        <f>IF(E293=0,0,E293*F286)</f>
        <v>0</v>
      </c>
      <c r="Y293" s="98">
        <f>IF(NOT(ISERROR(MATCH("Selvfinansieret",B289,0))),0,IF(OR(NOT(ISERROR(MATCH("Ej statsstøtte",B289,0))),NOT(ISERROR(MATCH(B289,AI299:AI301,0)))),E293,IF(AND(D299=0,C299=0),X293,IF(AND(D299&gt;0,C299=0),V293,IF(AND(D299&gt;0,C299&gt;0,V293=0),0,IF(AND(W293&lt;&gt;0,W293&lt;V293),W293,V293))))))</f>
        <v>0</v>
      </c>
      <c r="AA293" t="s">
        <v>56</v>
      </c>
      <c r="AB293" t="s">
        <v>126</v>
      </c>
      <c r="AC293"/>
      <c r="AD293" t="s">
        <v>110</v>
      </c>
      <c r="AE293" t="s">
        <v>110</v>
      </c>
      <c r="AF293" t="s">
        <v>118</v>
      </c>
      <c r="AG293" s="95" t="s">
        <v>111</v>
      </c>
      <c r="AH293" s="98" t="str">
        <f>IF(NOT(ISERROR(MATCH("Selvfinansieret",B285,0))),"",IF(NOT(ISERROR(MATCH(B285,{"ABER"},0))),AE293,IF(NOT(ISERROR(MATCH(B285,{"GBER"},0))),AF293,IF(NOT(ISERROR(MATCH(B285,{"FIBER"},0))),AG293,IF(NOT(ISERROR(MATCH(B285,{"Ej statsstøtte"},0))),AD293,"")))))</f>
        <v/>
      </c>
      <c r="AI293" s="97" t="s">
        <v>136</v>
      </c>
    </row>
    <row r="294" spans="1:41" ht="13.5" customHeight="1">
      <c r="A294" s="404" t="s">
        <v>10</v>
      </c>
      <c r="B294" s="110">
        <f t="shared" si="27"/>
        <v>0</v>
      </c>
      <c r="C294" s="110">
        <f t="shared" si="26"/>
        <v>0</v>
      </c>
      <c r="D294" s="110"/>
      <c r="E294" s="523"/>
      <c r="F294" s="46"/>
      <c r="G294" s="577"/>
      <c r="H294" s="578"/>
      <c r="I294" s="578"/>
      <c r="J294" s="578"/>
      <c r="K294" s="578"/>
      <c r="L294" s="578"/>
      <c r="M294" s="578"/>
      <c r="N294" s="578"/>
      <c r="O294" s="582"/>
      <c r="P294" s="104"/>
      <c r="Q294" s="35"/>
      <c r="R294" s="39"/>
      <c r="S294" s="22"/>
      <c r="T294" s="20"/>
      <c r="U294" s="20" t="e">
        <f>((F287-((E298*F287+C299+D299)-E298)/E298))*E294</f>
        <v>#VALUE!</v>
      </c>
      <c r="V294" t="e">
        <f>H288*E294</f>
        <v>#VALUE!</v>
      </c>
      <c r="W294" s="3">
        <f>IFERROR(IF(E294=0,0,E294*H287),0)</f>
        <v>0</v>
      </c>
      <c r="X294" s="98">
        <f>IF(E294=0,0,E294*F286)</f>
        <v>0</v>
      </c>
      <c r="Y294" s="98">
        <f>IF(NOT(ISERROR(MATCH("Selvfinansieret",B290,0))),0,IF(OR(NOT(ISERROR(MATCH("Ej statsstøtte",B290,0))),NOT(ISERROR(MATCH(B290,AI300:AI302,0)))),E294,IF(AND(D299=0,C299=0),X294,IF(AND(D299&gt;0,C299=0),V294,IF(AND(D299&gt;0,C299&gt;0,V294=0),0,IF(AND(W294&lt;&gt;0,W294&lt;V294),W294,V294))))))</f>
        <v>0</v>
      </c>
      <c r="Z294" s="98"/>
      <c r="AA294" t="s">
        <v>131</v>
      </c>
      <c r="AB294"/>
      <c r="AC294"/>
      <c r="AD294" t="s">
        <v>111</v>
      </c>
      <c r="AE294" t="s">
        <v>111</v>
      </c>
      <c r="AF294" t="s">
        <v>119</v>
      </c>
      <c r="AG294" s="137" t="s">
        <v>137</v>
      </c>
      <c r="AH294" s="98" t="str">
        <f>IF(NOT(ISERROR(MATCH("Selvfinansieret",B285,0))),"",IF(NOT(ISERROR(MATCH(B285,{"ABER"},0))),AE294,IF(NOT(ISERROR(MATCH(B285,{"GBER"},0))),AF294,IF(NOT(ISERROR(MATCH(B285,{"FIBER"},0))),AG294,IF(NOT(ISERROR(MATCH(B285,{"Ej statsstøtte"},0))),AD294,"")))))</f>
        <v/>
      </c>
      <c r="AI294" s="97" t="s">
        <v>116</v>
      </c>
    </row>
    <row r="295" spans="1:41" ht="14.5" thickBot="1">
      <c r="A295" s="476" t="s">
        <v>68</v>
      </c>
      <c r="B295" s="110">
        <f t="shared" si="27"/>
        <v>0</v>
      </c>
      <c r="C295" s="110">
        <f t="shared" si="26"/>
        <v>0</v>
      </c>
      <c r="D295" s="110"/>
      <c r="E295" s="524"/>
      <c r="F295" s="46"/>
      <c r="G295" s="577"/>
      <c r="H295" s="578"/>
      <c r="I295" s="578"/>
      <c r="J295" s="578"/>
      <c r="K295" s="578"/>
      <c r="L295" s="578"/>
      <c r="M295" s="578"/>
      <c r="N295" s="578"/>
      <c r="O295" s="582"/>
      <c r="P295" s="104"/>
      <c r="Q295" s="35"/>
      <c r="R295" s="39"/>
      <c r="S295" s="22"/>
      <c r="T295" s="20"/>
      <c r="U295" s="20" t="e">
        <f>((F287-((E298*F287+C299+D299)-E298)/E298))*E295</f>
        <v>#VALUE!</v>
      </c>
      <c r="V295" t="e">
        <f>H288*E295</f>
        <v>#VALUE!</v>
      </c>
      <c r="W295" s="3">
        <f>IFERROR(IF(E295=0,0,E295*H287),0)</f>
        <v>0</v>
      </c>
      <c r="X295" s="98">
        <f>IF(E295=0,0,E295*F286)</f>
        <v>0</v>
      </c>
      <c r="Y295" s="98">
        <f>IF(NOT(ISERROR(MATCH("Selvfinansieret",B291,0))),0,IF(OR(NOT(ISERROR(MATCH("Ej statsstøtte",B291,0))),NOT(ISERROR(MATCH(B291,AI301:AI303,0)))),E295,IF(AND(D299=0,C299=0),X295,IF(AND(D299&gt;0,C299=0),V295,IF(AND(D299&gt;0,C299&gt;0,V295=0),0,IF(AND(W295&lt;&gt;0,W295&lt;V295),W295,V295))))))</f>
        <v>0</v>
      </c>
      <c r="Z295" s="98"/>
      <c r="AA295" t="s">
        <v>72</v>
      </c>
      <c r="AB295"/>
      <c r="AC295"/>
      <c r="AD295" t="s">
        <v>112</v>
      </c>
      <c r="AE295" t="s">
        <v>112</v>
      </c>
      <c r="AF295" t="s">
        <v>120</v>
      </c>
      <c r="AG295" s="41" t="str">
        <f>""</f>
        <v/>
      </c>
      <c r="AH295" s="98" t="str">
        <f>IF(NOT(ISERROR(MATCH("Selvfinansieret",B285,0))),"",IF(NOT(ISERROR(MATCH(B285,{"ABER"},0))),AE295,IF(NOT(ISERROR(MATCH(B285,{"GBER"},0))),AF295,IF(NOT(ISERROR(MATCH(B285,{"FIBER"},0))),AG295,IF(NOT(ISERROR(MATCH(B285,{"Ej statsstøtte"},0))),AD295,"")))))</f>
        <v/>
      </c>
      <c r="AI295" s="40" t="s">
        <v>85</v>
      </c>
    </row>
    <row r="296" spans="1:41">
      <c r="A296" s="503" t="s">
        <v>21</v>
      </c>
      <c r="B296" s="111">
        <f>SUM(B289+B290+B291+B292-B293-B294+B295)</f>
        <v>0</v>
      </c>
      <c r="C296" s="111">
        <f>SUM(C289+C290+C291+C292-C293-C294+C295)</f>
        <v>0</v>
      </c>
      <c r="D296" s="111"/>
      <c r="E296" s="111">
        <f>SUM(B296:C296)</f>
        <v>0</v>
      </c>
      <c r="F296" s="48"/>
      <c r="G296" s="577"/>
      <c r="H296" s="578"/>
      <c r="I296" s="578"/>
      <c r="J296" s="578"/>
      <c r="K296" s="578"/>
      <c r="L296" s="578"/>
      <c r="M296" s="578"/>
      <c r="N296" s="578"/>
      <c r="O296" s="582"/>
      <c r="P296" s="23"/>
      <c r="R296"/>
      <c r="S296"/>
      <c r="T296"/>
      <c r="U296" s="20" t="e">
        <f>((F287-((E298*F287+C299+D299)-E298)/E298))*E296</f>
        <v>#VALUE!</v>
      </c>
      <c r="V296" t="e">
        <f>H288*E296</f>
        <v>#VALUE!</v>
      </c>
      <c r="W296" s="3">
        <f>IFERROR(IF(E296=0,0,E296*H287),0)</f>
        <v>0</v>
      </c>
      <c r="X296" s="98">
        <f>IF(E296=0,0,E296*F286)</f>
        <v>0</v>
      </c>
      <c r="Y296" s="98">
        <f>IF(NOT(ISERROR(MATCH("Selvfinansieret",B292,0))),0,IF(OR(NOT(ISERROR(MATCH("Ej statsstøtte",B292,0))),NOT(ISERROR(MATCH(B292,AI302:AI304,0)))),E296,IF(AND(D299=0,C299=0),X296,IF(AND(D299&gt;0,C299=0),V296,IF(AND(D299&gt;0,C299&gt;0,V296=0),0,IF(AND(W296&lt;&gt;0,W296&lt;V296),W296,V296))))))</f>
        <v>0</v>
      </c>
      <c r="Z296" s="98"/>
      <c r="AA296" t="s">
        <v>146</v>
      </c>
      <c r="AB296"/>
      <c r="AC296"/>
      <c r="AD296" t="s">
        <v>122</v>
      </c>
      <c r="AE296" t="s">
        <v>113</v>
      </c>
      <c r="AF296" t="s">
        <v>121</v>
      </c>
      <c r="AG296" s="41" t="str">
        <f>""</f>
        <v/>
      </c>
      <c r="AH296" s="98" t="str">
        <f>IF(NOT(ISERROR(MATCH("Selvfinansieret",B285,0))),"",IF(NOT(ISERROR(MATCH(B285,{"ABER"},0))),AE296,IF(NOT(ISERROR(MATCH(B285,{"GBER"},0))),AF296,IF(NOT(ISERROR(MATCH(B285,{"FIBER"},0))),AG296,IF(NOT(ISERROR(MATCH(B285,{"Ej statsstøtte"},0))),AD296,"")))))</f>
        <v/>
      </c>
      <c r="AI296" s="40" t="s">
        <v>86</v>
      </c>
    </row>
    <row r="297" spans="1:41" ht="14.5" thickBot="1">
      <c r="A297" s="504" t="s">
        <v>1</v>
      </c>
      <c r="B297" s="112">
        <f>IFERROR(IF(E297=0,0,Y297),0)</f>
        <v>0</v>
      </c>
      <c r="C297" s="110">
        <f>IFERROR(E297-B297,0)</f>
        <v>0</v>
      </c>
      <c r="D297" s="110"/>
      <c r="E297" s="524"/>
      <c r="F297" s="47"/>
      <c r="G297" s="577"/>
      <c r="H297" s="578"/>
      <c r="I297" s="578"/>
      <c r="J297" s="578"/>
      <c r="K297" s="578"/>
      <c r="L297" s="578"/>
      <c r="M297" s="578"/>
      <c r="N297" s="578"/>
      <c r="O297" s="582"/>
      <c r="P297" s="104"/>
      <c r="R297"/>
      <c r="S297"/>
      <c r="T297"/>
      <c r="U297" s="20" t="e">
        <f>((F287-((E298*F287+C299+D299)-E298)/E298))*E297</f>
        <v>#VALUE!</v>
      </c>
      <c r="V297" t="e">
        <f>H288*E297</f>
        <v>#VALUE!</v>
      </c>
      <c r="W297" s="3">
        <f>IFERROR(IF(E297=0,0,E297*H287),0)</f>
        <v>0</v>
      </c>
      <c r="X297" s="98">
        <f>IF(E297=0,0,E297*F286)</f>
        <v>0</v>
      </c>
      <c r="Y297" s="98">
        <f>IF(NOT(ISERROR(MATCH("Selvfinansieret",B293,0))),0,IF(OR(NOT(ISERROR(MATCH("Ej statsstøtte",B293,0))),NOT(ISERROR(MATCH(B293,AI303:AI305,0)))),E297,IF(AND(D299=0,C299=0),X297,IF(AND(D299&gt;0,C299=0),V297,IF(AND(D299&gt;0,C299&gt;0,V297=0),0,IF(AND(W297&lt;&gt;0,W297&lt;V297),W297,V297))))))</f>
        <v>0</v>
      </c>
      <c r="Z297" s="98"/>
      <c r="AA297" s="19"/>
      <c r="AB297" s="20"/>
      <c r="AC297"/>
      <c r="AD297" t="s">
        <v>113</v>
      </c>
      <c r="AE297" t="s">
        <v>114</v>
      </c>
      <c r="AF297" t="s">
        <v>122</v>
      </c>
      <c r="AG297" s="41" t="str">
        <f>""</f>
        <v/>
      </c>
      <c r="AH297" s="98" t="str">
        <f>IF(NOT(ISERROR(MATCH("Selvfinansieret",B285,0))),"",IF(NOT(ISERROR(MATCH(B285,{"ABER"},0))),AE297,IF(NOT(ISERROR(MATCH(B285,{"GBER"},0))),AF297,IF(NOT(ISERROR(MATCH(B285,{"FIBER"},0))),AG297,IF(NOT(ISERROR(MATCH(B285,{"Ej statsstøtte"},0))),AD297,"")))))</f>
        <v/>
      </c>
      <c r="AI297" s="40" t="s">
        <v>87</v>
      </c>
    </row>
    <row r="298" spans="1:41" ht="14.5" thickBot="1">
      <c r="A298" s="505" t="s">
        <v>0</v>
      </c>
      <c r="B298" s="143">
        <f>IF(B296+B297&lt;=0,0,B296+B297)</f>
        <v>0</v>
      </c>
      <c r="C298" s="143">
        <f>IF(C296+C297-C299&lt;=0,0,C296+C297-C299)</f>
        <v>0</v>
      </c>
      <c r="D298" s="113"/>
      <c r="E298" s="506">
        <f>SUM(E289+E290+E291+E292-E293-E294+E295)+E297</f>
        <v>0</v>
      </c>
      <c r="F298" s="222"/>
      <c r="G298" s="579"/>
      <c r="H298" s="580"/>
      <c r="I298" s="580"/>
      <c r="J298" s="580"/>
      <c r="K298" s="580"/>
      <c r="L298" s="580"/>
      <c r="M298" s="580"/>
      <c r="N298" s="580"/>
      <c r="O298" s="583"/>
      <c r="P298" s="23"/>
      <c r="R298"/>
      <c r="S298"/>
      <c r="T298"/>
      <c r="U298" s="20" t="e">
        <f>((F287-((E298*F287+C299+D299)-E298)/E298))*E298</f>
        <v>#VALUE!</v>
      </c>
      <c r="V298" t="e">
        <f>H288*E298</f>
        <v>#VALUE!</v>
      </c>
      <c r="W298" s="3">
        <f>IFERROR(IF(E298=0,0,E298*H287),0)</f>
        <v>0</v>
      </c>
      <c r="Y298" s="98">
        <f>IF(NOT(ISERROR(MATCH("Selvfinansieret",B294,0))),0,IF(OR(NOT(ISERROR(MATCH("Ej statsstøtte",B294,0))),NOT(ISERROR(MATCH(B294,AI304:AI306,0)))),E298,IF(AND(D299=0,C299=0),X298,IF(AND(D299&gt;0,C299=0),V298,IF(AND(D299&gt;0,C299&gt;0,V298=0),0,IF(AND(W298&lt;&gt;0,W298&lt;V298),W298,V298))))))</f>
        <v>0</v>
      </c>
      <c r="Z298" s="98"/>
      <c r="AA298" s="96"/>
      <c r="AB298" s="96"/>
      <c r="AC298"/>
      <c r="AD298" t="s">
        <v>114</v>
      </c>
      <c r="AE298" s="41" t="str">
        <f>""</f>
        <v/>
      </c>
      <c r="AF298" t="s">
        <v>111</v>
      </c>
      <c r="AG298" s="41" t="str">
        <f>""</f>
        <v/>
      </c>
      <c r="AH298" s="98" t="str">
        <f>IF(NOT(ISERROR(MATCH("Selvfinansieret",B285,0))),"",IF(NOT(ISERROR(MATCH(B285,{"ABER"},0))),AE298,IF(NOT(ISERROR(MATCH(B285,{"GBER"},0))),AF298,IF(NOT(ISERROR(MATCH(B285,{"FIBER"},0))),AG298,IF(NOT(ISERROR(MATCH(B285,{"Ej statsstøtte"},0))),AD298,"")))))</f>
        <v/>
      </c>
      <c r="AI298" s="20" t="s">
        <v>135</v>
      </c>
    </row>
    <row r="299" spans="1:41">
      <c r="A299" s="507" t="s">
        <v>101</v>
      </c>
      <c r="B299" s="510">
        <f>B298</f>
        <v>0</v>
      </c>
      <c r="C299" s="509"/>
      <c r="D299" s="509"/>
      <c r="E299" s="510">
        <f>SUM(B289+B290+B291+B292-B293-B294+B295)</f>
        <v>0</v>
      </c>
      <c r="F299" s="101"/>
      <c r="G299" s="511"/>
      <c r="H299" s="511"/>
      <c r="I299" s="511"/>
      <c r="J299" s="511"/>
      <c r="K299" s="511"/>
      <c r="L299" s="511"/>
      <c r="M299" s="511"/>
      <c r="N299" s="511"/>
      <c r="O299" s="511"/>
      <c r="P299" s="23"/>
      <c r="R299"/>
      <c r="S299"/>
      <c r="T299"/>
      <c r="U299"/>
      <c r="W299"/>
      <c r="Y299" s="98"/>
      <c r="Z299" s="98"/>
      <c r="AA299" s="35"/>
      <c r="AB299" s="97"/>
      <c r="AC299" s="20"/>
      <c r="AD299" t="s">
        <v>124</v>
      </c>
      <c r="AE299" s="3" t="str">
        <f>""</f>
        <v/>
      </c>
      <c r="AF299" s="41" t="s">
        <v>123</v>
      </c>
      <c r="AG299" s="41" t="str">
        <f>""</f>
        <v/>
      </c>
      <c r="AH299" s="98" t="str">
        <f>IF(NOT(ISERROR(MATCH("Selvfinansieret",B285,0))),"",IF(NOT(ISERROR(MATCH(B285,{"ABER"},0))),AE299,IF(NOT(ISERROR(MATCH(B285,{"GBER"},0))),AF299,IF(NOT(ISERROR(MATCH(B285,{"FIBER"},0))),AG299,IF(NOT(ISERROR(MATCH(B285,{"Ej statsstøtte"},0))),AD299,"")))))</f>
        <v/>
      </c>
      <c r="AI299" t="s">
        <v>149</v>
      </c>
      <c r="AK299" s="4"/>
      <c r="AL299" s="4"/>
      <c r="AM299" s="4"/>
      <c r="AN299" s="4"/>
      <c r="AO299" s="4"/>
    </row>
    <row r="300" spans="1:41">
      <c r="A300" s="512"/>
      <c r="B300" s="513"/>
      <c r="C300" s="513"/>
      <c r="D300" s="513"/>
      <c r="E300" s="514"/>
      <c r="F300" s="79"/>
      <c r="G300" s="511"/>
      <c r="H300" s="511"/>
      <c r="I300" s="511"/>
      <c r="J300" s="511"/>
      <c r="K300" s="511"/>
      <c r="L300" s="511"/>
      <c r="M300" s="511"/>
      <c r="N300" s="511"/>
      <c r="O300" s="511"/>
      <c r="P300" s="23"/>
      <c r="R300"/>
      <c r="S300"/>
      <c r="T300"/>
      <c r="U300"/>
      <c r="W300"/>
      <c r="Y300" s="98"/>
      <c r="Z300" s="98"/>
      <c r="AA300" s="98"/>
      <c r="AB300" s="4"/>
      <c r="AC300" s="4"/>
      <c r="AD300" t="s">
        <v>137</v>
      </c>
      <c r="AE300" s="4" t="str">
        <f>""</f>
        <v/>
      </c>
      <c r="AF300" s="4" t="str">
        <f>""</f>
        <v/>
      </c>
      <c r="AG300" s="41" t="str">
        <f>""</f>
        <v/>
      </c>
      <c r="AH300" s="98" t="str">
        <f>IF(NOT(ISERROR(MATCH("Selvfinansieret",B285,0))),"",IF(NOT(ISERROR(MATCH(B285,{"ABER"},0))),AE300,IF(NOT(ISERROR(MATCH(B285,{"GBER"},0))),AF300,IF(NOT(ISERROR(MATCH(B285,{"FIBER"},0))),AG300,IF(NOT(ISERROR(MATCH(B285,{"Ej statsstøtte"},0))),AD300,"")))))</f>
        <v/>
      </c>
      <c r="AI300" s="4"/>
      <c r="AJ300" s="4"/>
      <c r="AK300" s="4"/>
      <c r="AL300" s="4"/>
      <c r="AM300" s="4"/>
      <c r="AN300" s="4"/>
      <c r="AO300" s="4"/>
    </row>
    <row r="301" spans="1:41">
      <c r="A301" s="515"/>
      <c r="B301" s="516"/>
      <c r="C301" s="516"/>
      <c r="D301" s="516"/>
      <c r="E301" s="517" t="s">
        <v>133</v>
      </c>
      <c r="F301" s="518" t="str">
        <f>F286</f>
        <v/>
      </c>
      <c r="G301" s="79"/>
      <c r="H301" s="511"/>
      <c r="I301" s="511"/>
      <c r="J301" s="511"/>
      <c r="K301" s="511"/>
      <c r="L301" s="511"/>
      <c r="M301" s="511"/>
      <c r="N301" s="511"/>
      <c r="O301" s="511"/>
      <c r="P301" s="80"/>
      <c r="Q301" s="23"/>
      <c r="R301"/>
      <c r="S301"/>
      <c r="T301"/>
      <c r="U301"/>
      <c r="W301"/>
      <c r="Y301"/>
      <c r="Z301" s="98"/>
      <c r="AD301" s="4"/>
      <c r="AE301" s="4"/>
      <c r="AF301" s="4"/>
      <c r="AG301" s="4"/>
      <c r="AH301" s="4"/>
      <c r="AI301" s="4"/>
      <c r="AJ301" s="4"/>
      <c r="AK301" s="4"/>
      <c r="AL301" s="4"/>
      <c r="AM301" s="4"/>
      <c r="AN301" s="4"/>
      <c r="AO301" s="4"/>
    </row>
    <row r="302" spans="1:41" ht="28">
      <c r="A302" s="515"/>
      <c r="B302" s="516"/>
      <c r="C302" s="516"/>
      <c r="D302" s="516"/>
      <c r="E302" s="519" t="s">
        <v>152</v>
      </c>
      <c r="F302" s="518" t="str">
        <f>IFERROR(B298/E298,"")</f>
        <v/>
      </c>
      <c r="G302" s="79"/>
      <c r="H302" s="511"/>
      <c r="I302" s="511"/>
      <c r="J302" s="511"/>
      <c r="K302" s="511"/>
      <c r="L302" s="511"/>
      <c r="M302" s="511"/>
      <c r="N302" s="511"/>
      <c r="O302" s="511"/>
      <c r="P302" s="80"/>
      <c r="Q302" s="23"/>
      <c r="R302"/>
      <c r="S302"/>
      <c r="T302"/>
      <c r="U302"/>
      <c r="W302"/>
      <c r="Y302"/>
      <c r="Z302" s="98"/>
      <c r="AD302" s="4"/>
      <c r="AE302" s="4"/>
      <c r="AF302" s="4"/>
      <c r="AG302" s="4"/>
      <c r="AH302" s="4"/>
      <c r="AI302" s="4"/>
      <c r="AJ302" s="4"/>
      <c r="AK302" s="4"/>
      <c r="AL302" s="4"/>
      <c r="AM302" s="4"/>
      <c r="AN302" s="4"/>
      <c r="AO302" s="4"/>
    </row>
    <row r="303" spans="1:41">
      <c r="A303" s="14"/>
      <c r="B303" s="15"/>
      <c r="C303" s="15"/>
      <c r="D303" s="15"/>
      <c r="E303" s="16" t="s">
        <v>57</v>
      </c>
      <c r="F303" s="50">
        <f>IF(NOT(ISERROR(MATCH("Ej statsstøtte",B285,0))),0,IFERROR(E297/E296,0))</f>
        <v>0</v>
      </c>
      <c r="G303" s="520"/>
      <c r="H303" s="481"/>
      <c r="I303" s="481"/>
      <c r="J303" s="481"/>
      <c r="K303" s="481"/>
      <c r="L303" s="481"/>
      <c r="M303" s="481"/>
      <c r="N303" s="481"/>
      <c r="O303" s="481"/>
      <c r="P303" s="2"/>
      <c r="R303"/>
      <c r="S303"/>
      <c r="T303"/>
      <c r="U303"/>
      <c r="W303"/>
      <c r="Y303"/>
    </row>
    <row r="304" spans="1:41" ht="14.5">
      <c r="A304" s="31" t="s">
        <v>64</v>
      </c>
      <c r="B304" s="32">
        <f>IFERROR(E298/$E$15,0)</f>
        <v>0</v>
      </c>
      <c r="C304" s="15"/>
      <c r="D304" s="15"/>
      <c r="E304" s="174" t="s">
        <v>58</v>
      </c>
      <c r="F304" s="50">
        <f>IFERROR(E297/E289,0)</f>
        <v>0</v>
      </c>
      <c r="G304" s="404"/>
      <c r="H304" s="481"/>
      <c r="I304" s="481"/>
      <c r="J304" s="481"/>
      <c r="K304" s="481"/>
      <c r="L304" s="481"/>
      <c r="M304" s="481"/>
      <c r="N304" s="481"/>
      <c r="O304" s="481"/>
      <c r="P304" s="2"/>
      <c r="R304"/>
      <c r="S304"/>
      <c r="T304"/>
      <c r="U304"/>
      <c r="W304"/>
      <c r="Y304"/>
    </row>
    <row r="305" spans="1:36" ht="14.5">
      <c r="A305" s="521"/>
      <c r="B305" s="522"/>
      <c r="C305" s="404"/>
      <c r="D305" s="404"/>
      <c r="E305" s="174"/>
      <c r="F305" s="404"/>
      <c r="G305" s="404"/>
      <c r="H305" s="481"/>
      <c r="I305" s="481"/>
      <c r="J305" s="481"/>
      <c r="K305" s="481"/>
      <c r="L305" s="481"/>
      <c r="M305" s="481"/>
      <c r="N305" s="481"/>
      <c r="O305" s="481"/>
      <c r="P305" s="2"/>
      <c r="R305"/>
      <c r="S305"/>
      <c r="T305"/>
      <c r="U305"/>
      <c r="W305"/>
      <c r="Y305"/>
      <c r="AD305"/>
    </row>
    <row r="306" spans="1:36" ht="14.5">
      <c r="A306" s="9" t="s">
        <v>24</v>
      </c>
      <c r="B306" s="175"/>
      <c r="C306" s="119" t="s">
        <v>48</v>
      </c>
      <c r="D306" s="119"/>
      <c r="E306" s="10" t="s">
        <v>27</v>
      </c>
      <c r="F306" s="488"/>
      <c r="G306" s="489"/>
      <c r="H306" s="118"/>
      <c r="I306" s="120"/>
      <c r="J306" s="489"/>
      <c r="K306" s="489"/>
      <c r="L306" s="489"/>
      <c r="M306" s="489"/>
      <c r="N306" s="404"/>
      <c r="O306" s="404"/>
      <c r="R306" s="27"/>
      <c r="S306" s="36"/>
      <c r="T306" s="97"/>
      <c r="W306" s="3"/>
      <c r="X306" s="40"/>
      <c r="AA306" s="98" t="str">
        <f>IF(NOT(ISERROR(MATCH("Selvfinansieret",B307,0))),"",IF(NOT(ISERROR(MATCH(B307,{"ABER"},0))),IF(X306=0,"",X306),IF(NOT(ISERROR(MATCH(B307,{"GEBER"},0))),IF(AG321=0,"",AG321),IF(NOT(ISERROR(MATCH(B307,{"FIBER"},0))),IF(Z306=0,"",Z306),""))))</f>
        <v/>
      </c>
      <c r="AF306" s="98"/>
    </row>
    <row r="307" spans="1:36" ht="14.5">
      <c r="A307" s="9" t="s">
        <v>144</v>
      </c>
      <c r="B307" s="490"/>
      <c r="C307" s="119"/>
      <c r="D307" s="119"/>
      <c r="E307" s="10" t="s">
        <v>127</v>
      </c>
      <c r="F307" s="490" t="str">
        <f>IF(ISBLANK($F$19),"Projektform skal vælges ved hovedansøger",$F$19)</f>
        <v>Samarbejde</v>
      </c>
      <c r="G307" s="489"/>
      <c r="H307" s="118"/>
      <c r="I307" s="120"/>
      <c r="J307" s="489"/>
      <c r="K307" s="489"/>
      <c r="L307" s="489"/>
      <c r="M307" s="489"/>
      <c r="N307" s="404"/>
      <c r="O307" s="404"/>
      <c r="R307" s="27"/>
      <c r="S307" s="36"/>
      <c r="T307" s="40"/>
      <c r="W307" s="3"/>
      <c r="X307" s="40"/>
      <c r="Y307" s="41"/>
      <c r="AA307" s="98"/>
      <c r="AF307" s="98"/>
    </row>
    <row r="308" spans="1:36" ht="29">
      <c r="A308" s="10" t="s">
        <v>25</v>
      </c>
      <c r="B308" s="490"/>
      <c r="C308" s="10"/>
      <c r="D308" s="10"/>
      <c r="E308" s="128" t="s">
        <v>26</v>
      </c>
      <c r="F308" s="129" t="str">
        <f>IFERROR(IF(NOT(ISERROR(MATCH(B307,{"ABER"},0))),INDEX(ABER_Tilskudsprocent_liste[#All],MATCH(B308,ABER_Tilskudsprocent_liste[[#All],[Typer af projekter og aktiviteter/ virksomhedsstørrelse]],0),MATCH(AA310,ABER_Tilskudsprocent_liste[#Headers],0)),IF(NOT(ISERROR(MATCH(B307,{"GBER"},0))),INDEX(GEBER_Tilskudsprocent_liste[#All],MATCH(B308,GEBER_Tilskudsprocent_liste[[#All],[Typer af projekter og aktiviteter/ virksomhedsstørrelse]],0),MATCH(AA310,GEBER_Tilskudsprocent_liste[#Headers],0)),IF(NOT(ISERROR(MATCH(B307,{"FIBER"},0))),INDEX(FIBER_Tilskudsprocent_liste[#All],MATCH(B308,FIBER_Tilskudsprocent_liste[[#All],[Typer af projekter og aktiviteter/ virksomhedsstørrelse]],0),MATCH(AA310,FIBER_Tilskudsprocent_liste[#Headers],0)),""))),"")</f>
        <v/>
      </c>
      <c r="G308" s="128" t="s">
        <v>150</v>
      </c>
      <c r="H308" s="144" t="s">
        <v>155</v>
      </c>
      <c r="I308" s="145"/>
      <c r="J308" s="257" t="s">
        <v>158</v>
      </c>
      <c r="K308" s="257"/>
      <c r="L308" s="489"/>
      <c r="M308" s="489"/>
      <c r="N308" s="404"/>
      <c r="O308" s="404"/>
      <c r="R308" s="28"/>
      <c r="S308" s="37"/>
      <c r="T308" s="40"/>
      <c r="W308" s="3"/>
      <c r="X308" s="100"/>
      <c r="AB308" s="40"/>
      <c r="AF308" s="98"/>
    </row>
    <row r="309" spans="1:36" ht="14.5">
      <c r="A309" s="9"/>
      <c r="B309" s="10"/>
      <c r="C309" s="10"/>
      <c r="D309" s="10"/>
      <c r="E309" s="128"/>
      <c r="F309" s="150" t="str">
        <f>IFERROR(IF(NOT(ISERROR(MATCH(B307,{"ABER"},0))),INDEX(ABER_Tilskudsprocent_liste[#All],MATCH(B308,ABER_Tilskudsprocent_liste[[#All],[Typer af projekter og aktiviteter/ virksomhedsstørrelse]],0),MATCH(AA310,ABER_Tilskudsprocent_liste[#Headers],0)),IF(NOT(ISERROR(MATCH(B307,{"GBER"},0))),INDEX(GEBER_Tilskudsprocent_liste[#All],MATCH(B308,GEBER_Tilskudsprocent_liste[[#All],[Typer af projekter og aktiviteter/ virksomhedsstørrelse]],0),MATCH(AA310,GEBER_Tilskudsprocent_liste[#Headers],0)),IF(NOT(ISERROR(MATCH(B307,{"FIBER"},0))),INDEX(FIBER_Tilskudsprocent_liste[#All],MATCH(B308,FIBER_Tilskudsprocent_liste[[#All],[Typer af projekter og aktiviteter/ virksomhedsstørrelse]],0),MATCH(AA310,FIBER_Tilskudsprocent_liste[#Headers],0)),""))),"")</f>
        <v/>
      </c>
      <c r="G309" s="493"/>
      <c r="H309" s="257" t="str">
        <f>IFERROR(IF(E320*(1-F309)-C321&lt;0,F309-((E320*F309+C321)-E320)/E320,""),"")</f>
        <v/>
      </c>
      <c r="I309" s="257" t="str">
        <f>IFERROR(IF(D321&lt;&gt;0,IF(D321=E320,0,IF(C321&gt;0,(F309-D321/E320)-H309,"HA")),IF(E320*(1-F309)-C321&lt;0,((F309-((E320*F309+C321+D321)-E320)/E320)),"")),"")</f>
        <v/>
      </c>
      <c r="J309" s="494" t="e">
        <f>I309-H310</f>
        <v>#VALUE!</v>
      </c>
      <c r="K309" s="257"/>
      <c r="L309" s="489"/>
      <c r="M309" s="489"/>
      <c r="N309" s="404"/>
      <c r="O309" s="404"/>
      <c r="R309" s="28"/>
      <c r="S309" s="37"/>
      <c r="T309" s="40"/>
      <c r="U309" s="20" t="s">
        <v>157</v>
      </c>
      <c r="V309" t="s">
        <v>156</v>
      </c>
      <c r="W309" s="98" t="s">
        <v>154</v>
      </c>
      <c r="X309" s="98" t="s">
        <v>153</v>
      </c>
      <c r="Y309" s="98" t="s">
        <v>132</v>
      </c>
      <c r="AA309" s="21" t="s">
        <v>129</v>
      </c>
      <c r="AB309" s="25" t="s">
        <v>127</v>
      </c>
      <c r="AC309"/>
    </row>
    <row r="310" spans="1:36" ht="14.5" thickBot="1">
      <c r="A310" s="495"/>
      <c r="B310" s="478" t="s">
        <v>70</v>
      </c>
      <c r="C310" s="478" t="s">
        <v>145</v>
      </c>
      <c r="D310" s="478" t="s">
        <v>151</v>
      </c>
      <c r="E310" s="478" t="s">
        <v>0</v>
      </c>
      <c r="F310" s="479" t="s">
        <v>9</v>
      </c>
      <c r="G310" s="119"/>
      <c r="H310" s="498" t="e">
        <f>(F309-D321/E320)</f>
        <v>#VALUE!</v>
      </c>
      <c r="I310" s="493"/>
      <c r="J310" s="119"/>
      <c r="K310" s="493"/>
      <c r="L310" s="119"/>
      <c r="M310" s="119"/>
      <c r="N310" s="481"/>
      <c r="O310" s="481"/>
      <c r="P310" s="103"/>
      <c r="Q310" s="21"/>
      <c r="R310" s="38"/>
      <c r="S310" s="20"/>
      <c r="T310" s="20"/>
      <c r="U310"/>
      <c r="V310" s="3"/>
      <c r="W310" s="98"/>
      <c r="X310" s="98"/>
      <c r="Z310" s="40"/>
      <c r="AA310" s="19" t="str">
        <f>CONCATENATE(F306," - ",AB310)</f>
        <v xml:space="preserve"> - Samarbejde</v>
      </c>
      <c r="AB310" t="str">
        <f>F307</f>
        <v>Samarbejde</v>
      </c>
      <c r="AC310"/>
    </row>
    <row r="311" spans="1:36">
      <c r="A311" s="404" t="s">
        <v>67</v>
      </c>
      <c r="B311" s="110">
        <f>IFERROR(IF(E311=0,0,Y311),0)</f>
        <v>0</v>
      </c>
      <c r="C311" s="110">
        <f t="shared" ref="C311:C317" si="28">IFERROR(E311-B311,0)</f>
        <v>0</v>
      </c>
      <c r="D311" s="110"/>
      <c r="E311" s="523"/>
      <c r="F311" s="501"/>
      <c r="G311" s="575" t="s">
        <v>192</v>
      </c>
      <c r="H311" s="576"/>
      <c r="I311" s="576"/>
      <c r="J311" s="576"/>
      <c r="K311" s="576"/>
      <c r="L311" s="576"/>
      <c r="M311" s="576"/>
      <c r="N311" s="576"/>
      <c r="O311" s="581"/>
      <c r="P311" s="104"/>
      <c r="Q311" s="24"/>
      <c r="R311" s="35"/>
      <c r="S311" s="20"/>
      <c r="T311" s="20"/>
      <c r="U311" s="20" t="e">
        <f>((F309-((E320*F309+C321)-E320)/E320))*E311</f>
        <v>#VALUE!</v>
      </c>
      <c r="V311" t="e">
        <f>H310*E311</f>
        <v>#VALUE!</v>
      </c>
      <c r="W311" s="3">
        <f>IFERROR(IF(E311=0,0,E311*H309),0)</f>
        <v>0</v>
      </c>
      <c r="X311" s="98">
        <f>IF(E311=0,0,E311*F308)</f>
        <v>0</v>
      </c>
      <c r="Y311" s="98">
        <f>IF(NOT(ISERROR(MATCH("Selvfinansieret",B307,0))),0,IF(OR(NOT(ISERROR(MATCH("Ej statsstøtte",B307,0))),NOT(ISERROR(MATCH(B307,AI317:AI319,0)))),E311,IF(AND(D321=0,C321=0),X311,IF(AND(D321&gt;0,C321=0),V311,IF(AND(D321&gt;0,C321&gt;0,V311=0),0,IF(AND(W311&lt;&gt;0,W311&lt;V311),W311,V311))))))</f>
        <v>0</v>
      </c>
      <c r="AA311" s="19"/>
      <c r="AB311" s="20"/>
      <c r="AC311"/>
      <c r="AE311" s="537" t="s">
        <v>128</v>
      </c>
      <c r="AF311" s="537"/>
      <c r="AG311" s="537"/>
    </row>
    <row r="312" spans="1:36">
      <c r="A312" s="404" t="s">
        <v>3</v>
      </c>
      <c r="B312" s="110">
        <f t="shared" ref="B312:B317" si="29">IFERROR(IF(E312=0,0,Y312),0)</f>
        <v>0</v>
      </c>
      <c r="C312" s="110">
        <f t="shared" si="28"/>
        <v>0</v>
      </c>
      <c r="D312" s="110"/>
      <c r="E312" s="523"/>
      <c r="F312" s="46"/>
      <c r="G312" s="577"/>
      <c r="H312" s="578"/>
      <c r="I312" s="578"/>
      <c r="J312" s="578"/>
      <c r="K312" s="578"/>
      <c r="L312" s="578"/>
      <c r="M312" s="578"/>
      <c r="N312" s="578"/>
      <c r="O312" s="582"/>
      <c r="P312" s="104"/>
      <c r="Q312" s="35"/>
      <c r="R312" s="39"/>
      <c r="S312" s="22"/>
      <c r="T312" s="20"/>
      <c r="U312" s="20" t="e">
        <f>((F309-((E320*F309+C321+D321)-E320)/E320))*E312</f>
        <v>#VALUE!</v>
      </c>
      <c r="V312" t="e">
        <f>H310*E312</f>
        <v>#VALUE!</v>
      </c>
      <c r="W312" s="3">
        <f>IFERROR(IF(E312=0,0,E312*H309),0)</f>
        <v>0</v>
      </c>
      <c r="X312" s="98">
        <f>IF(E312=0,0,E312*F308)</f>
        <v>0</v>
      </c>
      <c r="Y312" s="98">
        <f>IF(NOT(ISERROR(MATCH("Selvfinansieret",B308,0))),0,IF(OR(NOT(ISERROR(MATCH("Ej statsstøtte",B308,0))),NOT(ISERROR(MATCH(B308,AI318:AI320,0)))),E312,IF(AND(D321=0,C321=0),X312,IF(AND(D321&gt;0,C321=0),V312,IF(AND(D321&gt;0,C321&gt;0,V312=0),0,IF(AND(W312&lt;&gt;0,W312&lt;V312),W312,V312))))))</f>
        <v>0</v>
      </c>
      <c r="AA312" s="19"/>
      <c r="AB312" s="20"/>
      <c r="AC312"/>
    </row>
    <row r="313" spans="1:36">
      <c r="A313" s="404" t="s">
        <v>69</v>
      </c>
      <c r="B313" s="110">
        <f t="shared" si="29"/>
        <v>0</v>
      </c>
      <c r="C313" s="110">
        <f t="shared" si="28"/>
        <v>0</v>
      </c>
      <c r="D313" s="110"/>
      <c r="E313" s="523"/>
      <c r="F313" s="46"/>
      <c r="G313" s="577"/>
      <c r="H313" s="578"/>
      <c r="I313" s="578"/>
      <c r="J313" s="578"/>
      <c r="K313" s="578"/>
      <c r="L313" s="578"/>
      <c r="M313" s="578"/>
      <c r="N313" s="578"/>
      <c r="O313" s="582"/>
      <c r="P313" s="104"/>
      <c r="Q313" s="35"/>
      <c r="R313" s="39"/>
      <c r="S313" s="22"/>
      <c r="T313" s="20"/>
      <c r="U313" s="20" t="e">
        <f>((F309-((E320*F309+C321+D321)-E320)/E320))*E313</f>
        <v>#VALUE!</v>
      </c>
      <c r="V313" t="e">
        <f>H310*E313</f>
        <v>#VALUE!</v>
      </c>
      <c r="W313" s="3">
        <f>IFERROR(IF(E313=0,0,E313*H309),0)</f>
        <v>0</v>
      </c>
      <c r="X313" s="98">
        <f>IF(E313=0,0,E313*F308)</f>
        <v>0</v>
      </c>
      <c r="Y313" s="98">
        <f>IF(NOT(ISERROR(MATCH("Selvfinansieret",B309,0))),0,IF(OR(NOT(ISERROR(MATCH("Ej statsstøtte",B309,0))),NOT(ISERROR(MATCH(B309,AI319:AI321,0)))),E313,IF(AND(D321=0,C321=0),X313,IF(AND(D321&gt;0,C321=0),V313,IF(AND(D321&gt;0,C321&gt;0,V313=0),0,IF(AND(W313&lt;&gt;0,W313&lt;V313),W313,V313))))))</f>
        <v>0</v>
      </c>
      <c r="AA313" s="19"/>
      <c r="AB313" s="20"/>
      <c r="AC313"/>
      <c r="AD313" s="29" t="s">
        <v>147</v>
      </c>
      <c r="AE313" s="29" t="s">
        <v>115</v>
      </c>
      <c r="AF313" s="29" t="s">
        <v>136</v>
      </c>
      <c r="AG313" s="29" t="s">
        <v>116</v>
      </c>
      <c r="AH313" s="29" t="s">
        <v>134</v>
      </c>
      <c r="AI313" s="29" t="s">
        <v>138</v>
      </c>
      <c r="AJ313" s="29" t="s">
        <v>148</v>
      </c>
    </row>
    <row r="314" spans="1:36">
      <c r="A314" s="404" t="s">
        <v>34</v>
      </c>
      <c r="B314" s="110">
        <f t="shared" si="29"/>
        <v>0</v>
      </c>
      <c r="C314" s="110">
        <f t="shared" si="28"/>
        <v>0</v>
      </c>
      <c r="D314" s="110"/>
      <c r="E314" s="523"/>
      <c r="F314" s="46"/>
      <c r="G314" s="577"/>
      <c r="H314" s="578"/>
      <c r="I314" s="578"/>
      <c r="J314" s="578"/>
      <c r="K314" s="578"/>
      <c r="L314" s="578"/>
      <c r="M314" s="578"/>
      <c r="N314" s="578"/>
      <c r="O314" s="582"/>
      <c r="P314" s="105"/>
      <c r="Q314" s="35"/>
      <c r="R314" s="39"/>
      <c r="S314" s="22"/>
      <c r="T314" s="20"/>
      <c r="U314" s="20" t="e">
        <f>((F309-((E320*F309+C321+D321)-E320)/E320))*E314</f>
        <v>#VALUE!</v>
      </c>
      <c r="V314" t="e">
        <f>H310*E314</f>
        <v>#VALUE!</v>
      </c>
      <c r="W314" s="3">
        <f>IFERROR(IF(E314=0,0,E314*H309),0)</f>
        <v>0</v>
      </c>
      <c r="X314" s="98">
        <f>IF(E314=0,0,E314*F308)</f>
        <v>0</v>
      </c>
      <c r="Y314" s="98">
        <f>IF(NOT(ISERROR(MATCH("Selvfinansieret",B310,0))),0,IF(OR(NOT(ISERROR(MATCH("Ej statsstøtte",B310,0))),NOT(ISERROR(MATCH(B310,AI320:AI322,0)))),E314,IF(AND(D321=0,C321=0),X314,IF(AND(D321&gt;0,C321=0),V314,IF(AND(D321&gt;0,C321&gt;0,V314=0),0,IF(AND(W314&lt;&gt;0,W314&lt;V314),W314,V314))))))</f>
        <v>0</v>
      </c>
      <c r="AA314" t="s">
        <v>130</v>
      </c>
      <c r="AB314" t="s">
        <v>125</v>
      </c>
      <c r="AC314"/>
      <c r="AD314" t="s">
        <v>109</v>
      </c>
      <c r="AE314" t="s">
        <v>109</v>
      </c>
      <c r="AF314" t="s">
        <v>117</v>
      </c>
      <c r="AG314" s="95" t="s">
        <v>124</v>
      </c>
      <c r="AH314" s="98" t="str">
        <f>IF(NOT(ISERROR(MATCH("Selvfinansieret",B307,0))),"",IF(NOT(ISERROR(MATCH(B307,{"ABER"},0))),AE314,IF(NOT(ISERROR(MATCH(B307,{"GBER"},0))),AF314,IF(NOT(ISERROR(MATCH(B307,{"FIBER"},0))),AG314,IF(NOT(ISERROR(MATCH(B307,{"Ej statsstøtte"},0))),AD314,"")))))</f>
        <v/>
      </c>
      <c r="AI314" s="96" t="s">
        <v>115</v>
      </c>
    </row>
    <row r="315" spans="1:36">
      <c r="A315" s="404" t="s">
        <v>2</v>
      </c>
      <c r="B315" s="110">
        <f t="shared" si="29"/>
        <v>0</v>
      </c>
      <c r="C315" s="110">
        <f t="shared" si="28"/>
        <v>0</v>
      </c>
      <c r="D315" s="110"/>
      <c r="E315" s="523"/>
      <c r="F315" s="46"/>
      <c r="G315" s="577"/>
      <c r="H315" s="578"/>
      <c r="I315" s="578"/>
      <c r="J315" s="578"/>
      <c r="K315" s="578"/>
      <c r="L315" s="578"/>
      <c r="M315" s="578"/>
      <c r="N315" s="578"/>
      <c r="O315" s="582"/>
      <c r="P315" s="105"/>
      <c r="Q315" s="35"/>
      <c r="R315" s="39"/>
      <c r="S315" s="22"/>
      <c r="T315" s="20"/>
      <c r="U315" s="20" t="e">
        <f>((F309-((E320*F309+C321+D321)-E320)/E320))*E315</f>
        <v>#VALUE!</v>
      </c>
      <c r="V315" t="e">
        <f>H310*E315</f>
        <v>#VALUE!</v>
      </c>
      <c r="W315" s="3">
        <f>IFERROR(IF(E315=0,0,E315*H309),0)</f>
        <v>0</v>
      </c>
      <c r="X315" s="98">
        <f>IF(E315=0,0,E315*F308)</f>
        <v>0</v>
      </c>
      <c r="Y315" s="98">
        <f>IF(NOT(ISERROR(MATCH("Selvfinansieret",B311,0))),0,IF(OR(NOT(ISERROR(MATCH("Ej statsstøtte",B311,0))),NOT(ISERROR(MATCH(B311,AI321:AI323,0)))),E315,IF(AND(D321=0,C321=0),X315,IF(AND(D321&gt;0,C321=0),V315,IF(AND(D321&gt;0,C321&gt;0,V315=0),0,IF(AND(W315&lt;&gt;0,W315&lt;V315),W315,V315))))))</f>
        <v>0</v>
      </c>
      <c r="AA315" t="s">
        <v>56</v>
      </c>
      <c r="AB315" t="s">
        <v>126</v>
      </c>
      <c r="AC315"/>
      <c r="AD315" t="s">
        <v>110</v>
      </c>
      <c r="AE315" t="s">
        <v>110</v>
      </c>
      <c r="AF315" t="s">
        <v>118</v>
      </c>
      <c r="AG315" s="95" t="s">
        <v>111</v>
      </c>
      <c r="AH315" s="98" t="str">
        <f>IF(NOT(ISERROR(MATCH("Selvfinansieret",B307,0))),"",IF(NOT(ISERROR(MATCH(B307,{"ABER"},0))),AE315,IF(NOT(ISERROR(MATCH(B307,{"GBER"},0))),AF315,IF(NOT(ISERROR(MATCH(B307,{"FIBER"},0))),AG315,IF(NOT(ISERROR(MATCH(B307,{"Ej statsstøtte"},0))),AD315,"")))))</f>
        <v/>
      </c>
      <c r="AI315" s="97" t="s">
        <v>136</v>
      </c>
    </row>
    <row r="316" spans="1:36" ht="43.5">
      <c r="A316" s="404" t="s">
        <v>10</v>
      </c>
      <c r="B316" s="110">
        <f t="shared" si="29"/>
        <v>0</v>
      </c>
      <c r="C316" s="110">
        <f t="shared" si="28"/>
        <v>0</v>
      </c>
      <c r="D316" s="110"/>
      <c r="E316" s="523"/>
      <c r="F316" s="46"/>
      <c r="G316" s="577"/>
      <c r="H316" s="578"/>
      <c r="I316" s="578"/>
      <c r="J316" s="578"/>
      <c r="K316" s="578"/>
      <c r="L316" s="578"/>
      <c r="M316" s="578"/>
      <c r="N316" s="578"/>
      <c r="O316" s="582"/>
      <c r="P316" s="104"/>
      <c r="Q316" s="35"/>
      <c r="R316" s="39"/>
      <c r="S316" s="22"/>
      <c r="T316" s="20"/>
      <c r="U316" s="20" t="e">
        <f>((F309-((E320*F309+C321+D321)-E320)/E320))*E316</f>
        <v>#VALUE!</v>
      </c>
      <c r="V316" t="e">
        <f>H310*E316</f>
        <v>#VALUE!</v>
      </c>
      <c r="W316" s="3">
        <f>IFERROR(IF(E316=0,0,E316*H309),0)</f>
        <v>0</v>
      </c>
      <c r="X316" s="98">
        <f>IF(E316=0,0,E316*F308)</f>
        <v>0</v>
      </c>
      <c r="Y316" s="98">
        <f>IF(NOT(ISERROR(MATCH("Selvfinansieret",B312,0))),0,IF(OR(NOT(ISERROR(MATCH("Ej statsstøtte",B312,0))),NOT(ISERROR(MATCH(B312,AI322:AI324,0)))),E316,IF(AND(D321=0,C321=0),X316,IF(AND(D321&gt;0,C321=0),V316,IF(AND(D321&gt;0,C321&gt;0,V316=0),0,IF(AND(W316&lt;&gt;0,W316&lt;V316),W316,V316))))))</f>
        <v>0</v>
      </c>
      <c r="Z316" s="98"/>
      <c r="AA316" t="s">
        <v>131</v>
      </c>
      <c r="AB316"/>
      <c r="AC316"/>
      <c r="AD316" t="s">
        <v>111</v>
      </c>
      <c r="AE316" t="s">
        <v>111</v>
      </c>
      <c r="AF316" t="s">
        <v>119</v>
      </c>
      <c r="AG316" s="137" t="s">
        <v>137</v>
      </c>
      <c r="AH316" s="98" t="str">
        <f>IF(NOT(ISERROR(MATCH("Selvfinansieret",B307,0))),"",IF(NOT(ISERROR(MATCH(B307,{"ABER"},0))),AE316,IF(NOT(ISERROR(MATCH(B307,{"GBER"},0))),AF316,IF(NOT(ISERROR(MATCH(B307,{"FIBER"},0))),AG316,IF(NOT(ISERROR(MATCH(B307,{"Ej statsstøtte"},0))),AD316,"")))))</f>
        <v/>
      </c>
      <c r="AI316" s="97" t="s">
        <v>116</v>
      </c>
    </row>
    <row r="317" spans="1:36" ht="14.5" thickBot="1">
      <c r="A317" s="476" t="s">
        <v>68</v>
      </c>
      <c r="B317" s="110">
        <f t="shared" si="29"/>
        <v>0</v>
      </c>
      <c r="C317" s="110">
        <f t="shared" si="28"/>
        <v>0</v>
      </c>
      <c r="D317" s="110"/>
      <c r="E317" s="524"/>
      <c r="F317" s="46"/>
      <c r="G317" s="577"/>
      <c r="H317" s="578"/>
      <c r="I317" s="578"/>
      <c r="J317" s="578"/>
      <c r="K317" s="578"/>
      <c r="L317" s="578"/>
      <c r="M317" s="578"/>
      <c r="N317" s="578"/>
      <c r="O317" s="582"/>
      <c r="P317" s="104"/>
      <c r="Q317" s="35"/>
      <c r="R317" s="39"/>
      <c r="S317" s="22"/>
      <c r="T317" s="20"/>
      <c r="U317" s="20" t="e">
        <f>((F309-((E320*F309+C321+D321)-E320)/E320))*E317</f>
        <v>#VALUE!</v>
      </c>
      <c r="V317" t="e">
        <f>H310*E317</f>
        <v>#VALUE!</v>
      </c>
      <c r="W317" s="3">
        <f>IFERROR(IF(E317=0,0,E317*H309),0)</f>
        <v>0</v>
      </c>
      <c r="X317" s="98">
        <f>IF(E317=0,0,E317*F308)</f>
        <v>0</v>
      </c>
      <c r="Y317" s="98">
        <f>IF(NOT(ISERROR(MATCH("Selvfinansieret",B313,0))),0,IF(OR(NOT(ISERROR(MATCH("Ej statsstøtte",B313,0))),NOT(ISERROR(MATCH(B313,AI323:AI325,0)))),E317,IF(AND(D321=0,C321=0),X317,IF(AND(D321&gt;0,C321=0),V317,IF(AND(D321&gt;0,C321&gt;0,V317=0),0,IF(AND(W317&lt;&gt;0,W317&lt;V317),W317,V317))))))</f>
        <v>0</v>
      </c>
      <c r="Z317" s="98"/>
      <c r="AA317" t="s">
        <v>72</v>
      </c>
      <c r="AB317"/>
      <c r="AC317"/>
      <c r="AD317" t="s">
        <v>112</v>
      </c>
      <c r="AE317" t="s">
        <v>112</v>
      </c>
      <c r="AF317" t="s">
        <v>120</v>
      </c>
      <c r="AG317" s="41" t="str">
        <f>""</f>
        <v/>
      </c>
      <c r="AH317" s="98" t="str">
        <f>IF(NOT(ISERROR(MATCH("Selvfinansieret",B307,0))),"",IF(NOT(ISERROR(MATCH(B307,{"ABER"},0))),AE317,IF(NOT(ISERROR(MATCH(B307,{"GBER"},0))),AF317,IF(NOT(ISERROR(MATCH(B307,{"FIBER"},0))),AG317,IF(NOT(ISERROR(MATCH(B307,{"Ej statsstøtte"},0))),AD317,"")))))</f>
        <v/>
      </c>
      <c r="AI317" s="40" t="s">
        <v>85</v>
      </c>
    </row>
    <row r="318" spans="1:36">
      <c r="A318" s="503" t="s">
        <v>21</v>
      </c>
      <c r="B318" s="111">
        <f>SUM(B311+B312+B313+B314-B315-B316+B317)</f>
        <v>0</v>
      </c>
      <c r="C318" s="111">
        <f>SUM(C311+C312+C313+C314-C315-C316+C317)</f>
        <v>0</v>
      </c>
      <c r="D318" s="111"/>
      <c r="E318" s="111">
        <f>SUM(B318:C318)</f>
        <v>0</v>
      </c>
      <c r="F318" s="48"/>
      <c r="G318" s="577"/>
      <c r="H318" s="578"/>
      <c r="I318" s="578"/>
      <c r="J318" s="578"/>
      <c r="K318" s="578"/>
      <c r="L318" s="578"/>
      <c r="M318" s="578"/>
      <c r="N318" s="578"/>
      <c r="O318" s="582"/>
      <c r="P318" s="23"/>
      <c r="R318"/>
      <c r="S318"/>
      <c r="T318"/>
      <c r="U318" s="20" t="e">
        <f>((F309-((E320*F309+C321+D321)-E320)/E320))*E318</f>
        <v>#VALUE!</v>
      </c>
      <c r="V318" t="e">
        <f>H310*E318</f>
        <v>#VALUE!</v>
      </c>
      <c r="W318" s="3">
        <f>IFERROR(IF(E318=0,0,E318*H309),0)</f>
        <v>0</v>
      </c>
      <c r="X318" s="98">
        <f>IF(E318=0,0,E318*F308)</f>
        <v>0</v>
      </c>
      <c r="Y318" s="98">
        <f>IF(NOT(ISERROR(MATCH("Selvfinansieret",B314,0))),0,IF(OR(NOT(ISERROR(MATCH("Ej statsstøtte",B314,0))),NOT(ISERROR(MATCH(B314,AI324:AI326,0)))),E318,IF(AND(D321=0,C321=0),X318,IF(AND(D321&gt;0,C321=0),V318,IF(AND(D321&gt;0,C321&gt;0,V318=0),0,IF(AND(W318&lt;&gt;0,W318&lt;V318),W318,V318))))))</f>
        <v>0</v>
      </c>
      <c r="Z318" s="98"/>
      <c r="AA318" t="s">
        <v>146</v>
      </c>
      <c r="AB318"/>
      <c r="AC318"/>
      <c r="AD318" t="s">
        <v>122</v>
      </c>
      <c r="AE318" t="s">
        <v>113</v>
      </c>
      <c r="AF318" t="s">
        <v>121</v>
      </c>
      <c r="AG318" s="41" t="str">
        <f>""</f>
        <v/>
      </c>
      <c r="AH318" s="98" t="str">
        <f>IF(NOT(ISERROR(MATCH("Selvfinansieret",B307,0))),"",IF(NOT(ISERROR(MATCH(B307,{"ABER"},0))),AE318,IF(NOT(ISERROR(MATCH(B307,{"GBER"},0))),AF318,IF(NOT(ISERROR(MATCH(B307,{"FIBER"},0))),AG318,IF(NOT(ISERROR(MATCH(B307,{"Ej statsstøtte"},0))),AD318,"")))))</f>
        <v/>
      </c>
      <c r="AI318" s="40" t="s">
        <v>86</v>
      </c>
    </row>
    <row r="319" spans="1:36" ht="14.5" thickBot="1">
      <c r="A319" s="504" t="s">
        <v>1</v>
      </c>
      <c r="B319" s="112">
        <f>IFERROR(IF(E319=0,0,Y319),0)</f>
        <v>0</v>
      </c>
      <c r="C319" s="110">
        <f>IFERROR(E319-B319,0)</f>
        <v>0</v>
      </c>
      <c r="D319" s="110"/>
      <c r="E319" s="524"/>
      <c r="F319" s="47"/>
      <c r="G319" s="577"/>
      <c r="H319" s="578"/>
      <c r="I319" s="578"/>
      <c r="J319" s="578"/>
      <c r="K319" s="578"/>
      <c r="L319" s="578"/>
      <c r="M319" s="578"/>
      <c r="N319" s="578"/>
      <c r="O319" s="582"/>
      <c r="P319" s="104"/>
      <c r="R319"/>
      <c r="S319"/>
      <c r="T319"/>
      <c r="U319" s="20" t="e">
        <f>((F309-((E320*F309+C321+D321)-E320)/E320))*E319</f>
        <v>#VALUE!</v>
      </c>
      <c r="V319" t="e">
        <f>H310*E319</f>
        <v>#VALUE!</v>
      </c>
      <c r="W319" s="3">
        <f>IFERROR(IF(E319=0,0,E319*H309),0)</f>
        <v>0</v>
      </c>
      <c r="X319" s="98">
        <f>IF(E319=0,0,E319*F308)</f>
        <v>0</v>
      </c>
      <c r="Y319" s="98">
        <f>IF(NOT(ISERROR(MATCH("Selvfinansieret",B315,0))),0,IF(OR(NOT(ISERROR(MATCH("Ej statsstøtte",B315,0))),NOT(ISERROR(MATCH(B315,AI325:AI327,0)))),E319,IF(AND(D321=0,C321=0),X319,IF(AND(D321&gt;0,C321=0),V319,IF(AND(D321&gt;0,C321&gt;0,V319=0),0,IF(AND(W319&lt;&gt;0,W319&lt;V319),W319,V319))))))</f>
        <v>0</v>
      </c>
      <c r="Z319" s="98"/>
      <c r="AA319" s="19"/>
      <c r="AB319" s="20"/>
      <c r="AC319"/>
      <c r="AD319" t="s">
        <v>113</v>
      </c>
      <c r="AE319" t="s">
        <v>114</v>
      </c>
      <c r="AF319" t="s">
        <v>122</v>
      </c>
      <c r="AG319" s="41" t="str">
        <f>""</f>
        <v/>
      </c>
      <c r="AH319" s="98" t="str">
        <f>IF(NOT(ISERROR(MATCH("Selvfinansieret",B307,0))),"",IF(NOT(ISERROR(MATCH(B307,{"ABER"},0))),AE319,IF(NOT(ISERROR(MATCH(B307,{"GBER"},0))),AF319,IF(NOT(ISERROR(MATCH(B307,{"FIBER"},0))),AG319,IF(NOT(ISERROR(MATCH(B307,{"Ej statsstøtte"},0))),AD319,"")))))</f>
        <v/>
      </c>
      <c r="AI319" s="40" t="s">
        <v>87</v>
      </c>
    </row>
    <row r="320" spans="1:36" ht="14.5" thickBot="1">
      <c r="A320" s="505" t="s">
        <v>0</v>
      </c>
      <c r="B320" s="143">
        <f>IF(B318+B319&lt;=0,0,B318+B319)</f>
        <v>0</v>
      </c>
      <c r="C320" s="143">
        <f>IF(C318+C319-C321&lt;=0,0,C318+C319-C321)</f>
        <v>0</v>
      </c>
      <c r="D320" s="113"/>
      <c r="E320" s="506">
        <f>SUM(E311+E312+E313+E314-E315-E316+E317)+E319</f>
        <v>0</v>
      </c>
      <c r="F320" s="222"/>
      <c r="G320" s="579"/>
      <c r="H320" s="580"/>
      <c r="I320" s="580"/>
      <c r="J320" s="580"/>
      <c r="K320" s="580"/>
      <c r="L320" s="580"/>
      <c r="M320" s="580"/>
      <c r="N320" s="580"/>
      <c r="O320" s="583"/>
      <c r="P320" s="23"/>
      <c r="R320"/>
      <c r="S320"/>
      <c r="T320"/>
      <c r="U320" s="20" t="e">
        <f>((F309-((E320*F309+C321+D321)-E320)/E320))*E320</f>
        <v>#VALUE!</v>
      </c>
      <c r="V320" t="e">
        <f>H310*E320</f>
        <v>#VALUE!</v>
      </c>
      <c r="W320" s="3">
        <f>IFERROR(IF(E320=0,0,E320*H309),0)</f>
        <v>0</v>
      </c>
      <c r="Y320" s="98">
        <f>IF(NOT(ISERROR(MATCH("Selvfinansieret",B316,0))),0,IF(OR(NOT(ISERROR(MATCH("Ej statsstøtte",B316,0))),NOT(ISERROR(MATCH(B316,AI326:AI328,0)))),E320,IF(AND(D321=0,C321=0),X320,IF(AND(D321&gt;0,C321=0),V320,IF(AND(D321&gt;0,C321&gt;0,V320=0),0,IF(AND(W320&lt;&gt;0,W320&lt;V320),W320,V320))))))</f>
        <v>0</v>
      </c>
      <c r="Z320" s="98"/>
      <c r="AA320" s="96"/>
      <c r="AB320" s="96"/>
      <c r="AC320"/>
      <c r="AD320" t="s">
        <v>114</v>
      </c>
      <c r="AE320" s="41" t="str">
        <f>""</f>
        <v/>
      </c>
      <c r="AF320" t="s">
        <v>111</v>
      </c>
      <c r="AG320" s="41" t="str">
        <f>""</f>
        <v/>
      </c>
      <c r="AH320" s="98" t="str">
        <f>IF(NOT(ISERROR(MATCH("Selvfinansieret",B307,0))),"",IF(NOT(ISERROR(MATCH(B307,{"ABER"},0))),AE320,IF(NOT(ISERROR(MATCH(B307,{"GBER"},0))),AF320,IF(NOT(ISERROR(MATCH(B307,{"FIBER"},0))),AG320,IF(NOT(ISERROR(MATCH(B307,{"Ej statsstøtte"},0))),AD320,"")))))</f>
        <v/>
      </c>
      <c r="AI320" s="20" t="s">
        <v>135</v>
      </c>
    </row>
    <row r="321" spans="1:41">
      <c r="A321" s="507" t="s">
        <v>101</v>
      </c>
      <c r="B321" s="510">
        <f>B320</f>
        <v>0</v>
      </c>
      <c r="C321" s="509"/>
      <c r="D321" s="509"/>
      <c r="E321" s="510">
        <f>SUM(B311+B312+B313+B314-B315-B316+B317)</f>
        <v>0</v>
      </c>
      <c r="F321" s="101"/>
      <c r="G321" s="511"/>
      <c r="H321" s="511"/>
      <c r="I321" s="511"/>
      <c r="J321" s="511"/>
      <c r="K321" s="511"/>
      <c r="L321" s="511"/>
      <c r="M321" s="511"/>
      <c r="N321" s="511"/>
      <c r="O321" s="511"/>
      <c r="P321" s="23"/>
      <c r="R321"/>
      <c r="S321"/>
      <c r="T321"/>
      <c r="U321"/>
      <c r="W321"/>
      <c r="Y321" s="98"/>
      <c r="Z321" s="98"/>
      <c r="AA321" s="35"/>
      <c r="AB321" s="97"/>
      <c r="AC321" s="20"/>
      <c r="AD321" t="s">
        <v>124</v>
      </c>
      <c r="AE321" s="3" t="str">
        <f>""</f>
        <v/>
      </c>
      <c r="AF321" s="41" t="s">
        <v>123</v>
      </c>
      <c r="AG321" s="41" t="str">
        <f>""</f>
        <v/>
      </c>
      <c r="AH321" s="98" t="str">
        <f>IF(NOT(ISERROR(MATCH("Selvfinansieret",B307,0))),"",IF(NOT(ISERROR(MATCH(B307,{"ABER"},0))),AE321,IF(NOT(ISERROR(MATCH(B307,{"GBER"},0))),AF321,IF(NOT(ISERROR(MATCH(B307,{"FIBER"},0))),AG321,IF(NOT(ISERROR(MATCH(B307,{"Ej statsstøtte"},0))),AD321,"")))))</f>
        <v/>
      </c>
      <c r="AI321" t="s">
        <v>149</v>
      </c>
      <c r="AK321" s="4"/>
      <c r="AL321" s="4"/>
      <c r="AM321" s="4"/>
      <c r="AN321" s="4"/>
      <c r="AO321" s="4"/>
    </row>
    <row r="322" spans="1:41">
      <c r="A322" s="512"/>
      <c r="B322" s="513"/>
      <c r="C322" s="513"/>
      <c r="D322" s="513"/>
      <c r="E322" s="514"/>
      <c r="F322" s="79"/>
      <c r="G322" s="511"/>
      <c r="H322" s="511"/>
      <c r="I322" s="511"/>
      <c r="J322" s="511"/>
      <c r="K322" s="511"/>
      <c r="L322" s="511"/>
      <c r="M322" s="511"/>
      <c r="N322" s="511"/>
      <c r="O322" s="511"/>
      <c r="P322" s="23"/>
      <c r="R322"/>
      <c r="S322"/>
      <c r="T322"/>
      <c r="U322"/>
      <c r="W322"/>
      <c r="Y322" s="98"/>
      <c r="Z322" s="98"/>
      <c r="AA322" s="98"/>
      <c r="AB322" s="4"/>
      <c r="AC322" s="4"/>
      <c r="AD322" t="s">
        <v>137</v>
      </c>
      <c r="AE322" s="4" t="str">
        <f>""</f>
        <v/>
      </c>
      <c r="AF322" s="4" t="str">
        <f>""</f>
        <v/>
      </c>
      <c r="AG322" s="41" t="str">
        <f>""</f>
        <v/>
      </c>
      <c r="AH322" s="98" t="str">
        <f>IF(NOT(ISERROR(MATCH("Selvfinansieret",B307,0))),"",IF(NOT(ISERROR(MATCH(B307,{"ABER"},0))),AE322,IF(NOT(ISERROR(MATCH(B307,{"GBER"},0))),AF322,IF(NOT(ISERROR(MATCH(B307,{"FIBER"},0))),AG322,IF(NOT(ISERROR(MATCH(B307,{"Ej statsstøtte"},0))),AD322,"")))))</f>
        <v/>
      </c>
      <c r="AI322" s="4"/>
      <c r="AJ322" s="4"/>
      <c r="AK322" s="4"/>
      <c r="AL322" s="4"/>
      <c r="AM322" s="4"/>
      <c r="AN322" s="4"/>
      <c r="AO322" s="4"/>
    </row>
    <row r="323" spans="1:41">
      <c r="A323" s="515"/>
      <c r="B323" s="516"/>
      <c r="C323" s="516"/>
      <c r="D323" s="516"/>
      <c r="E323" s="517" t="s">
        <v>133</v>
      </c>
      <c r="F323" s="518" t="str">
        <f>F308</f>
        <v/>
      </c>
      <c r="G323" s="79"/>
      <c r="H323" s="511"/>
      <c r="I323" s="511"/>
      <c r="J323" s="511"/>
      <c r="K323" s="511"/>
      <c r="L323" s="511"/>
      <c r="M323" s="511"/>
      <c r="N323" s="511"/>
      <c r="O323" s="511"/>
      <c r="P323" s="80"/>
      <c r="Q323" s="23"/>
      <c r="R323"/>
      <c r="S323"/>
      <c r="T323"/>
      <c r="U323"/>
      <c r="W323"/>
      <c r="Y323"/>
      <c r="Z323" s="98"/>
      <c r="AD323" s="4"/>
      <c r="AE323" s="4"/>
      <c r="AF323" s="4"/>
      <c r="AG323" s="4"/>
      <c r="AH323" s="4"/>
      <c r="AI323" s="4"/>
      <c r="AJ323" s="4"/>
      <c r="AK323" s="4"/>
      <c r="AL323" s="4"/>
      <c r="AM323" s="4"/>
      <c r="AN323" s="4"/>
      <c r="AO323" s="4"/>
    </row>
    <row r="324" spans="1:41" ht="28">
      <c r="A324" s="515"/>
      <c r="B324" s="516"/>
      <c r="C324" s="516"/>
      <c r="D324" s="516"/>
      <c r="E324" s="519" t="s">
        <v>152</v>
      </c>
      <c r="F324" s="518" t="str">
        <f>IFERROR(B320/E320,"")</f>
        <v/>
      </c>
      <c r="G324" s="79"/>
      <c r="H324" s="511"/>
      <c r="I324" s="511"/>
      <c r="J324" s="511"/>
      <c r="K324" s="511"/>
      <c r="L324" s="511"/>
      <c r="M324" s="511"/>
      <c r="N324" s="511"/>
      <c r="O324" s="511"/>
      <c r="P324" s="80"/>
      <c r="Q324" s="23"/>
      <c r="R324"/>
      <c r="S324"/>
      <c r="T324"/>
      <c r="U324"/>
      <c r="W324"/>
      <c r="Y324"/>
      <c r="Z324" s="98"/>
      <c r="AD324" s="4"/>
      <c r="AE324" s="4"/>
      <c r="AF324" s="4"/>
      <c r="AG324" s="4"/>
      <c r="AH324" s="4"/>
      <c r="AI324" s="4"/>
      <c r="AJ324" s="4"/>
      <c r="AK324" s="4"/>
      <c r="AL324" s="4"/>
      <c r="AM324" s="4"/>
      <c r="AN324" s="4"/>
      <c r="AO324" s="4"/>
    </row>
    <row r="325" spans="1:41">
      <c r="A325" s="14"/>
      <c r="B325" s="15"/>
      <c r="C325" s="15"/>
      <c r="D325" s="15"/>
      <c r="E325" s="16" t="s">
        <v>57</v>
      </c>
      <c r="F325" s="50">
        <f>IF(NOT(ISERROR(MATCH("Ej statsstøtte",B307,0))),0,IFERROR(E319/E318,0))</f>
        <v>0</v>
      </c>
      <c r="G325" s="520"/>
      <c r="H325" s="481"/>
      <c r="I325" s="481"/>
      <c r="J325" s="481"/>
      <c r="K325" s="481"/>
      <c r="L325" s="481"/>
      <c r="M325" s="481"/>
      <c r="N325" s="481"/>
      <c r="O325" s="481"/>
      <c r="P325" s="2"/>
      <c r="R325"/>
      <c r="S325"/>
      <c r="T325"/>
      <c r="U325"/>
      <c r="W325"/>
      <c r="Y325"/>
    </row>
    <row r="326" spans="1:41" ht="14.5">
      <c r="A326" s="31" t="s">
        <v>64</v>
      </c>
      <c r="B326" s="32">
        <f>IFERROR(E320/$E$15,0)</f>
        <v>0</v>
      </c>
      <c r="C326" s="15"/>
      <c r="D326" s="15"/>
      <c r="E326" s="174" t="s">
        <v>58</v>
      </c>
      <c r="F326" s="50">
        <f>IFERROR(E319/E311,0)</f>
        <v>0</v>
      </c>
      <c r="G326" s="404"/>
      <c r="H326" s="481"/>
      <c r="I326" s="481"/>
      <c r="J326" s="481"/>
      <c r="K326" s="481"/>
      <c r="L326" s="481"/>
      <c r="M326" s="481"/>
      <c r="N326" s="481"/>
      <c r="O326" s="481"/>
      <c r="P326" s="2"/>
      <c r="R326"/>
      <c r="S326"/>
      <c r="T326"/>
      <c r="U326"/>
      <c r="W326"/>
      <c r="Y326"/>
    </row>
    <row r="327" spans="1:41" ht="14.5">
      <c r="A327" s="521"/>
      <c r="B327" s="522"/>
      <c r="C327" s="404"/>
      <c r="D327" s="404"/>
      <c r="E327" s="174"/>
      <c r="F327" s="404"/>
      <c r="G327" s="404"/>
      <c r="H327" s="481"/>
      <c r="I327" s="481"/>
      <c r="J327" s="481"/>
      <c r="K327" s="481"/>
      <c r="L327" s="481"/>
      <c r="M327" s="481"/>
      <c r="N327" s="481"/>
      <c r="O327" s="481"/>
      <c r="P327" s="2"/>
      <c r="R327"/>
      <c r="S327"/>
      <c r="T327"/>
      <c r="U327"/>
      <c r="W327"/>
      <c r="Y327"/>
      <c r="AD327"/>
    </row>
    <row r="328" spans="1:41" ht="14.5">
      <c r="A328" s="9" t="s">
        <v>24</v>
      </c>
      <c r="B328" s="175"/>
      <c r="C328" s="119" t="s">
        <v>49</v>
      </c>
      <c r="D328" s="119"/>
      <c r="E328" s="10" t="s">
        <v>27</v>
      </c>
      <c r="F328" s="488"/>
      <c r="G328" s="489"/>
      <c r="H328" s="118"/>
      <c r="I328" s="120"/>
      <c r="J328" s="489"/>
      <c r="K328" s="489"/>
      <c r="L328" s="489"/>
      <c r="M328" s="489"/>
      <c r="N328" s="404"/>
      <c r="O328" s="404"/>
      <c r="R328" s="27"/>
      <c r="S328" s="36"/>
      <c r="T328" s="97"/>
      <c r="W328" s="3"/>
      <c r="X328" s="40"/>
      <c r="AA328" s="98" t="str">
        <f>IF(NOT(ISERROR(MATCH("Selvfinansieret",B329,0))),"",IF(NOT(ISERROR(MATCH(B329,{"ABER"},0))),IF(X328=0,"",X328),IF(NOT(ISERROR(MATCH(B329,{"GEBER"},0))),IF(AG343=0,"",AG343),IF(NOT(ISERROR(MATCH(B329,{"FIBER"},0))),IF(Z328=0,"",Z328),""))))</f>
        <v/>
      </c>
      <c r="AF328" s="98"/>
    </row>
    <row r="329" spans="1:41" ht="14.5">
      <c r="A329" s="9" t="s">
        <v>144</v>
      </c>
      <c r="B329" s="490"/>
      <c r="C329" s="119"/>
      <c r="D329" s="119"/>
      <c r="E329" s="10" t="s">
        <v>127</v>
      </c>
      <c r="F329" s="490" t="str">
        <f>IF(ISBLANK($F$19),"Projektform skal vælges ved hovedansøger",$F$19)</f>
        <v>Samarbejde</v>
      </c>
      <c r="G329" s="489"/>
      <c r="H329" s="118"/>
      <c r="I329" s="120"/>
      <c r="J329" s="489"/>
      <c r="K329" s="489"/>
      <c r="L329" s="489"/>
      <c r="M329" s="489"/>
      <c r="N329" s="404"/>
      <c r="O329" s="404"/>
      <c r="R329" s="27"/>
      <c r="S329" s="36"/>
      <c r="T329" s="40"/>
      <c r="W329" s="3"/>
      <c r="X329" s="40"/>
      <c r="Y329" s="41"/>
      <c r="AA329" s="98"/>
      <c r="AF329" s="98"/>
    </row>
    <row r="330" spans="1:41" ht="29">
      <c r="A330" s="10" t="s">
        <v>25</v>
      </c>
      <c r="B330" s="490"/>
      <c r="C330" s="10"/>
      <c r="D330" s="10"/>
      <c r="E330" s="128" t="s">
        <v>26</v>
      </c>
      <c r="F330" s="129" t="str">
        <f>IFERROR(IF(NOT(ISERROR(MATCH(B329,{"ABER"},0))),INDEX(ABER_Tilskudsprocent_liste[#All],MATCH(B330,ABER_Tilskudsprocent_liste[[#All],[Typer af projekter og aktiviteter/ virksomhedsstørrelse]],0),MATCH(AA332,ABER_Tilskudsprocent_liste[#Headers],0)),IF(NOT(ISERROR(MATCH(B329,{"GBER"},0))),INDEX(GEBER_Tilskudsprocent_liste[#All],MATCH(B330,GEBER_Tilskudsprocent_liste[[#All],[Typer af projekter og aktiviteter/ virksomhedsstørrelse]],0),MATCH(AA332,GEBER_Tilskudsprocent_liste[#Headers],0)),IF(NOT(ISERROR(MATCH(B329,{"FIBER"},0))),INDEX(FIBER_Tilskudsprocent_liste[#All],MATCH(B330,FIBER_Tilskudsprocent_liste[[#All],[Typer af projekter og aktiviteter/ virksomhedsstørrelse]],0),MATCH(AA332,FIBER_Tilskudsprocent_liste[#Headers],0)),""))),"")</f>
        <v/>
      </c>
      <c r="G330" s="128" t="s">
        <v>150</v>
      </c>
      <c r="H330" s="144" t="s">
        <v>155</v>
      </c>
      <c r="I330" s="145"/>
      <c r="J330" s="257" t="s">
        <v>158</v>
      </c>
      <c r="K330" s="257"/>
      <c r="L330" s="489"/>
      <c r="M330" s="489"/>
      <c r="N330" s="404"/>
      <c r="O330" s="404"/>
      <c r="R330" s="28"/>
      <c r="S330" s="37"/>
      <c r="T330" s="40"/>
      <c r="W330" s="3"/>
      <c r="X330" s="100"/>
      <c r="AB330" s="40"/>
      <c r="AF330" s="98"/>
    </row>
    <row r="331" spans="1:41" ht="14.5">
      <c r="A331" s="9"/>
      <c r="B331" s="10"/>
      <c r="C331" s="10"/>
      <c r="D331" s="10"/>
      <c r="E331" s="128"/>
      <c r="F331" s="150" t="str">
        <f>IFERROR(IF(NOT(ISERROR(MATCH(B329,{"ABER"},0))),INDEX(ABER_Tilskudsprocent_liste[#All],MATCH(B330,ABER_Tilskudsprocent_liste[[#All],[Typer af projekter og aktiviteter/ virksomhedsstørrelse]],0),MATCH(AA332,ABER_Tilskudsprocent_liste[#Headers],0)),IF(NOT(ISERROR(MATCH(B329,{"GBER"},0))),INDEX(GEBER_Tilskudsprocent_liste[#All],MATCH(B330,GEBER_Tilskudsprocent_liste[[#All],[Typer af projekter og aktiviteter/ virksomhedsstørrelse]],0),MATCH(AA332,GEBER_Tilskudsprocent_liste[#Headers],0)),IF(NOT(ISERROR(MATCH(B329,{"FIBER"},0))),INDEX(FIBER_Tilskudsprocent_liste[#All],MATCH(B330,FIBER_Tilskudsprocent_liste[[#All],[Typer af projekter og aktiviteter/ virksomhedsstørrelse]],0),MATCH(AA332,FIBER_Tilskudsprocent_liste[#Headers],0)),""))),"")</f>
        <v/>
      </c>
      <c r="G331" s="493"/>
      <c r="H331" s="257" t="str">
        <f>IFERROR(IF(E342*(1-F331)-C343&lt;0,F331-((E342*F331+C343)-E342)/E342,""),"")</f>
        <v/>
      </c>
      <c r="I331" s="257" t="str">
        <f>IFERROR(IF(D343&lt;&gt;0,IF(D343=E342,0,IF(C343&gt;0,(F331-D343/E342)-H331,"HA")),IF(E342*(1-F331)-C343&lt;0,((F331-((E342*F331+C343+D343)-E342)/E342)),"")),"")</f>
        <v/>
      </c>
      <c r="J331" s="494" t="e">
        <f>I331-H332</f>
        <v>#VALUE!</v>
      </c>
      <c r="K331" s="257"/>
      <c r="L331" s="489"/>
      <c r="M331" s="489"/>
      <c r="N331" s="404"/>
      <c r="O331" s="404"/>
      <c r="R331" s="28"/>
      <c r="S331" s="37"/>
      <c r="T331" s="40"/>
      <c r="U331" s="20" t="s">
        <v>157</v>
      </c>
      <c r="V331" t="s">
        <v>156</v>
      </c>
      <c r="W331" s="98" t="s">
        <v>154</v>
      </c>
      <c r="X331" s="98" t="s">
        <v>153</v>
      </c>
      <c r="Y331" s="98" t="s">
        <v>132</v>
      </c>
      <c r="AA331" s="21" t="s">
        <v>129</v>
      </c>
      <c r="AB331" s="25" t="s">
        <v>127</v>
      </c>
      <c r="AC331"/>
    </row>
    <row r="332" spans="1:41" ht="14.5" thickBot="1">
      <c r="A332" s="495"/>
      <c r="B332" s="478" t="s">
        <v>70</v>
      </c>
      <c r="C332" s="478" t="s">
        <v>145</v>
      </c>
      <c r="D332" s="478" t="s">
        <v>151</v>
      </c>
      <c r="E332" s="478" t="s">
        <v>0</v>
      </c>
      <c r="F332" s="479" t="s">
        <v>9</v>
      </c>
      <c r="G332" s="119"/>
      <c r="H332" s="498" t="e">
        <f>(F331-D343/E342)</f>
        <v>#VALUE!</v>
      </c>
      <c r="I332" s="493"/>
      <c r="J332" s="119"/>
      <c r="K332" s="493"/>
      <c r="L332" s="119"/>
      <c r="M332" s="119"/>
      <c r="N332" s="481"/>
      <c r="O332" s="481"/>
      <c r="P332" s="103"/>
      <c r="Q332" s="21"/>
      <c r="R332" s="38"/>
      <c r="S332" s="20"/>
      <c r="T332" s="20"/>
      <c r="U332"/>
      <c r="V332" s="3"/>
      <c r="W332" s="98"/>
      <c r="X332" s="98"/>
      <c r="Z332" s="40"/>
      <c r="AA332" s="19" t="str">
        <f>CONCATENATE(F328," - ",AB332)</f>
        <v xml:space="preserve"> - Samarbejde</v>
      </c>
      <c r="AB332" t="str">
        <f>F329</f>
        <v>Samarbejde</v>
      </c>
      <c r="AC332"/>
    </row>
    <row r="333" spans="1:41">
      <c r="A333" s="404" t="s">
        <v>67</v>
      </c>
      <c r="B333" s="110">
        <f>IFERROR(IF(E333=0,0,Y333),0)</f>
        <v>0</v>
      </c>
      <c r="C333" s="110">
        <f t="shared" ref="C333:C339" si="30">IFERROR(E333-B333,0)</f>
        <v>0</v>
      </c>
      <c r="D333" s="110"/>
      <c r="E333" s="523"/>
      <c r="F333" s="501"/>
      <c r="G333" s="575" t="s">
        <v>192</v>
      </c>
      <c r="H333" s="576"/>
      <c r="I333" s="576"/>
      <c r="J333" s="576"/>
      <c r="K333" s="576"/>
      <c r="L333" s="576"/>
      <c r="M333" s="576"/>
      <c r="N333" s="576"/>
      <c r="O333" s="581"/>
      <c r="P333" s="104"/>
      <c r="Q333" s="24"/>
      <c r="R333" s="35"/>
      <c r="S333" s="20"/>
      <c r="T333" s="20"/>
      <c r="U333" s="20" t="e">
        <f>((F331-((E342*F331+C343)-E342)/E342))*E333</f>
        <v>#VALUE!</v>
      </c>
      <c r="V333" t="e">
        <f>H332*E333</f>
        <v>#VALUE!</v>
      </c>
      <c r="W333" s="3">
        <f>IFERROR(IF(E333=0,0,E333*H331),0)</f>
        <v>0</v>
      </c>
      <c r="X333" s="98">
        <f>IF(E333=0,0,E333*F330)</f>
        <v>0</v>
      </c>
      <c r="Y333" s="98">
        <f>IF(NOT(ISERROR(MATCH("Selvfinansieret",B329,0))),0,IF(OR(NOT(ISERROR(MATCH("Ej statsstøtte",B329,0))),NOT(ISERROR(MATCH(B329,AI339:AI341,0)))),E333,IF(AND(D343=0,C343=0),X333,IF(AND(D343&gt;0,C343=0),V333,IF(AND(D343&gt;0,C343&gt;0,V333=0),0,IF(AND(W333&lt;&gt;0,W333&lt;V333),W333,V333))))))</f>
        <v>0</v>
      </c>
      <c r="AA333" s="19"/>
      <c r="AB333" s="20"/>
      <c r="AC333"/>
      <c r="AE333" s="537" t="s">
        <v>128</v>
      </c>
      <c r="AF333" s="537"/>
      <c r="AG333" s="537"/>
    </row>
    <row r="334" spans="1:41">
      <c r="A334" s="404" t="s">
        <v>3</v>
      </c>
      <c r="B334" s="110">
        <f t="shared" ref="B334:B339" si="31">IFERROR(IF(E334=0,0,Y334),0)</f>
        <v>0</v>
      </c>
      <c r="C334" s="110">
        <f t="shared" si="30"/>
        <v>0</v>
      </c>
      <c r="D334" s="110"/>
      <c r="E334" s="523"/>
      <c r="F334" s="46"/>
      <c r="G334" s="577"/>
      <c r="H334" s="578"/>
      <c r="I334" s="578"/>
      <c r="J334" s="578"/>
      <c r="K334" s="578"/>
      <c r="L334" s="578"/>
      <c r="M334" s="578"/>
      <c r="N334" s="578"/>
      <c r="O334" s="582"/>
      <c r="P334" s="104"/>
      <c r="Q334" s="35"/>
      <c r="R334" s="39"/>
      <c r="S334" s="22"/>
      <c r="T334" s="20"/>
      <c r="U334" s="20" t="e">
        <f>((F331-((E342*F331+C343+D343)-E342)/E342))*E334</f>
        <v>#VALUE!</v>
      </c>
      <c r="V334" t="e">
        <f>H332*E334</f>
        <v>#VALUE!</v>
      </c>
      <c r="W334" s="3">
        <f>IFERROR(IF(E334=0,0,E334*H331),0)</f>
        <v>0</v>
      </c>
      <c r="X334" s="98">
        <f>IF(E334=0,0,E334*F330)</f>
        <v>0</v>
      </c>
      <c r="Y334" s="98">
        <f>IF(NOT(ISERROR(MATCH("Selvfinansieret",B330,0))),0,IF(OR(NOT(ISERROR(MATCH("Ej statsstøtte",B330,0))),NOT(ISERROR(MATCH(B330,AI340:AI342,0)))),E334,IF(AND(D343=0,C343=0),X334,IF(AND(D343&gt;0,C343=0),V334,IF(AND(D343&gt;0,C343&gt;0,V334=0),0,IF(AND(W334&lt;&gt;0,W334&lt;V334),W334,V334))))))</f>
        <v>0</v>
      </c>
      <c r="AA334" s="19"/>
      <c r="AB334" s="20"/>
      <c r="AC334"/>
    </row>
    <row r="335" spans="1:41">
      <c r="A335" s="404" t="s">
        <v>69</v>
      </c>
      <c r="B335" s="110">
        <f t="shared" si="31"/>
        <v>0</v>
      </c>
      <c r="C335" s="110">
        <f t="shared" si="30"/>
        <v>0</v>
      </c>
      <c r="D335" s="110"/>
      <c r="E335" s="523"/>
      <c r="F335" s="46"/>
      <c r="G335" s="577"/>
      <c r="H335" s="578"/>
      <c r="I335" s="578"/>
      <c r="J335" s="578"/>
      <c r="K335" s="578"/>
      <c r="L335" s="578"/>
      <c r="M335" s="578"/>
      <c r="N335" s="578"/>
      <c r="O335" s="582"/>
      <c r="P335" s="104"/>
      <c r="Q335" s="35"/>
      <c r="R335" s="39"/>
      <c r="S335" s="22"/>
      <c r="T335" s="20"/>
      <c r="U335" s="20" t="e">
        <f>((F331-((E342*F331+C343+D343)-E342)/E342))*E335</f>
        <v>#VALUE!</v>
      </c>
      <c r="V335" t="e">
        <f>H332*E335</f>
        <v>#VALUE!</v>
      </c>
      <c r="W335" s="3">
        <f>IFERROR(IF(E335=0,0,E335*H331),0)</f>
        <v>0</v>
      </c>
      <c r="X335" s="98">
        <f>IF(E335=0,0,E335*F330)</f>
        <v>0</v>
      </c>
      <c r="Y335" s="98">
        <f>IF(NOT(ISERROR(MATCH("Selvfinansieret",B331,0))),0,IF(OR(NOT(ISERROR(MATCH("Ej statsstøtte",B331,0))),NOT(ISERROR(MATCH(B331,AI341:AI343,0)))),E335,IF(AND(D343=0,C343=0),X335,IF(AND(D343&gt;0,C343=0),V335,IF(AND(D343&gt;0,C343&gt;0,V335=0),0,IF(AND(W335&lt;&gt;0,W335&lt;V335),W335,V335))))))</f>
        <v>0</v>
      </c>
      <c r="AA335" s="19"/>
      <c r="AB335" s="20"/>
      <c r="AC335"/>
      <c r="AD335" s="29" t="s">
        <v>147</v>
      </c>
      <c r="AE335" s="29" t="s">
        <v>115</v>
      </c>
      <c r="AF335" s="29" t="s">
        <v>136</v>
      </c>
      <c r="AG335" s="29" t="s">
        <v>116</v>
      </c>
      <c r="AH335" s="29" t="s">
        <v>134</v>
      </c>
      <c r="AI335" s="29" t="s">
        <v>138</v>
      </c>
      <c r="AJ335" s="29" t="s">
        <v>148</v>
      </c>
    </row>
    <row r="336" spans="1:41">
      <c r="A336" s="404" t="s">
        <v>34</v>
      </c>
      <c r="B336" s="110">
        <f t="shared" si="31"/>
        <v>0</v>
      </c>
      <c r="C336" s="110">
        <f t="shared" si="30"/>
        <v>0</v>
      </c>
      <c r="D336" s="110"/>
      <c r="E336" s="523"/>
      <c r="F336" s="46"/>
      <c r="G336" s="577"/>
      <c r="H336" s="578"/>
      <c r="I336" s="578"/>
      <c r="J336" s="578"/>
      <c r="K336" s="578"/>
      <c r="L336" s="578"/>
      <c r="M336" s="578"/>
      <c r="N336" s="578"/>
      <c r="O336" s="582"/>
      <c r="P336" s="105"/>
      <c r="Q336" s="35"/>
      <c r="R336" s="39"/>
      <c r="S336" s="22"/>
      <c r="T336" s="20"/>
      <c r="U336" s="20" t="e">
        <f>((F331-((E342*F331+C343+D343)-E342)/E342))*E336</f>
        <v>#VALUE!</v>
      </c>
      <c r="V336" t="e">
        <f>H332*E336</f>
        <v>#VALUE!</v>
      </c>
      <c r="W336" s="3">
        <f>IFERROR(IF(E336=0,0,E336*H331),0)</f>
        <v>0</v>
      </c>
      <c r="X336" s="98">
        <f>IF(E336=0,0,E336*F330)</f>
        <v>0</v>
      </c>
      <c r="Y336" s="98">
        <f>IF(NOT(ISERROR(MATCH("Selvfinansieret",B332,0))),0,IF(OR(NOT(ISERROR(MATCH("Ej statsstøtte",B332,0))),NOT(ISERROR(MATCH(B332,AI342:AI344,0)))),E336,IF(AND(D343=0,C343=0),X336,IF(AND(D343&gt;0,C343=0),V336,IF(AND(D343&gt;0,C343&gt;0,V336=0),0,IF(AND(W336&lt;&gt;0,W336&lt;V336),W336,V336))))))</f>
        <v>0</v>
      </c>
      <c r="AA336" t="s">
        <v>130</v>
      </c>
      <c r="AB336" t="s">
        <v>125</v>
      </c>
      <c r="AC336"/>
      <c r="AD336" t="s">
        <v>109</v>
      </c>
      <c r="AE336" t="s">
        <v>109</v>
      </c>
      <c r="AF336" t="s">
        <v>117</v>
      </c>
      <c r="AG336" s="95" t="s">
        <v>124</v>
      </c>
      <c r="AH336" s="98" t="str">
        <f>IF(NOT(ISERROR(MATCH("Selvfinansieret",B329,0))),"",IF(NOT(ISERROR(MATCH(B329,{"ABER"},0))),AE336,IF(NOT(ISERROR(MATCH(B329,{"GBER"},0))),AF336,IF(NOT(ISERROR(MATCH(B329,{"FIBER"},0))),AG336,IF(NOT(ISERROR(MATCH(B329,{"Ej statsstøtte"},0))),AD336,"")))))</f>
        <v/>
      </c>
      <c r="AI336" s="96" t="s">
        <v>115</v>
      </c>
    </row>
    <row r="337" spans="1:41">
      <c r="A337" s="404" t="s">
        <v>2</v>
      </c>
      <c r="B337" s="110">
        <f t="shared" si="31"/>
        <v>0</v>
      </c>
      <c r="C337" s="110">
        <f t="shared" si="30"/>
        <v>0</v>
      </c>
      <c r="D337" s="110"/>
      <c r="E337" s="523"/>
      <c r="F337" s="46"/>
      <c r="G337" s="577"/>
      <c r="H337" s="578"/>
      <c r="I337" s="578"/>
      <c r="J337" s="578"/>
      <c r="K337" s="578"/>
      <c r="L337" s="578"/>
      <c r="M337" s="578"/>
      <c r="N337" s="578"/>
      <c r="O337" s="582"/>
      <c r="P337" s="105"/>
      <c r="Q337" s="35"/>
      <c r="R337" s="39"/>
      <c r="S337" s="22"/>
      <c r="T337" s="20"/>
      <c r="U337" s="20" t="e">
        <f>((F331-((E342*F331+C343+D343)-E342)/E342))*E337</f>
        <v>#VALUE!</v>
      </c>
      <c r="V337" t="e">
        <f>H332*E337</f>
        <v>#VALUE!</v>
      </c>
      <c r="W337" s="3">
        <f>IFERROR(IF(E337=0,0,E337*H331),0)</f>
        <v>0</v>
      </c>
      <c r="X337" s="98">
        <f>IF(E337=0,0,E337*F330)</f>
        <v>0</v>
      </c>
      <c r="Y337" s="98">
        <f>IF(NOT(ISERROR(MATCH("Selvfinansieret",B333,0))),0,IF(OR(NOT(ISERROR(MATCH("Ej statsstøtte",B333,0))),NOT(ISERROR(MATCH(B333,AI343:AI345,0)))),E337,IF(AND(D343=0,C343=0),X337,IF(AND(D343&gt;0,C343=0),V337,IF(AND(D343&gt;0,C343&gt;0,V337=0),0,IF(AND(W337&lt;&gt;0,W337&lt;V337),W337,V337))))))</f>
        <v>0</v>
      </c>
      <c r="AA337" t="s">
        <v>56</v>
      </c>
      <c r="AB337" t="s">
        <v>126</v>
      </c>
      <c r="AC337"/>
      <c r="AD337" t="s">
        <v>110</v>
      </c>
      <c r="AE337" t="s">
        <v>110</v>
      </c>
      <c r="AF337" t="s">
        <v>118</v>
      </c>
      <c r="AG337" s="95" t="s">
        <v>111</v>
      </c>
      <c r="AH337" s="98" t="str">
        <f>IF(NOT(ISERROR(MATCH("Selvfinansieret",B329,0))),"",IF(NOT(ISERROR(MATCH(B329,{"ABER"},0))),AE337,IF(NOT(ISERROR(MATCH(B329,{"GBER"},0))),AF337,IF(NOT(ISERROR(MATCH(B329,{"FIBER"},0))),AG337,IF(NOT(ISERROR(MATCH(B329,{"Ej statsstøtte"},0))),AD337,"")))))</f>
        <v/>
      </c>
      <c r="AI337" s="97" t="s">
        <v>136</v>
      </c>
    </row>
    <row r="338" spans="1:41" ht="14.25" customHeight="1">
      <c r="A338" s="404" t="s">
        <v>10</v>
      </c>
      <c r="B338" s="110">
        <f t="shared" si="31"/>
        <v>0</v>
      </c>
      <c r="C338" s="110">
        <f t="shared" si="30"/>
        <v>0</v>
      </c>
      <c r="D338" s="110"/>
      <c r="E338" s="523"/>
      <c r="F338" s="46"/>
      <c r="G338" s="577"/>
      <c r="H338" s="578"/>
      <c r="I338" s="578"/>
      <c r="J338" s="578"/>
      <c r="K338" s="578"/>
      <c r="L338" s="578"/>
      <c r="M338" s="578"/>
      <c r="N338" s="578"/>
      <c r="O338" s="582"/>
      <c r="P338" s="104"/>
      <c r="Q338" s="35"/>
      <c r="R338" s="39"/>
      <c r="S338" s="22"/>
      <c r="T338" s="20"/>
      <c r="U338" s="20" t="e">
        <f>((F331-((E342*F331+C343+D343)-E342)/E342))*E338</f>
        <v>#VALUE!</v>
      </c>
      <c r="V338" t="e">
        <f>H332*E338</f>
        <v>#VALUE!</v>
      </c>
      <c r="W338" s="3">
        <f>IFERROR(IF(E338=0,0,E338*H331),0)</f>
        <v>0</v>
      </c>
      <c r="X338" s="98">
        <f>IF(E338=0,0,E338*F330)</f>
        <v>0</v>
      </c>
      <c r="Y338" s="98">
        <f>IF(NOT(ISERROR(MATCH("Selvfinansieret",B334,0))),0,IF(OR(NOT(ISERROR(MATCH("Ej statsstøtte",B334,0))),NOT(ISERROR(MATCH(B334,AI344:AI346,0)))),E338,IF(AND(D343=0,C343=0),X338,IF(AND(D343&gt;0,C343=0),V338,IF(AND(D343&gt;0,C343&gt;0,V338=0),0,IF(AND(W338&lt;&gt;0,W338&lt;V338),W338,V338))))))</f>
        <v>0</v>
      </c>
      <c r="Z338" s="98"/>
      <c r="AA338" t="s">
        <v>131</v>
      </c>
      <c r="AB338"/>
      <c r="AC338"/>
      <c r="AD338" t="s">
        <v>111</v>
      </c>
      <c r="AE338" t="s">
        <v>111</v>
      </c>
      <c r="AF338" t="s">
        <v>119</v>
      </c>
      <c r="AG338" s="137" t="s">
        <v>137</v>
      </c>
      <c r="AH338" s="98" t="str">
        <f>IF(NOT(ISERROR(MATCH("Selvfinansieret",B329,0))),"",IF(NOT(ISERROR(MATCH(B329,{"ABER"},0))),AE338,IF(NOT(ISERROR(MATCH(B329,{"GBER"},0))),AF338,IF(NOT(ISERROR(MATCH(B329,{"FIBER"},0))),AG338,IF(NOT(ISERROR(MATCH(B329,{"Ej statsstøtte"},0))),AD338,"")))))</f>
        <v/>
      </c>
      <c r="AI338" s="97" t="s">
        <v>116</v>
      </c>
    </row>
    <row r="339" spans="1:41" ht="14.5" thickBot="1">
      <c r="A339" s="476" t="s">
        <v>68</v>
      </c>
      <c r="B339" s="110">
        <f t="shared" si="31"/>
        <v>0</v>
      </c>
      <c r="C339" s="110">
        <f t="shared" si="30"/>
        <v>0</v>
      </c>
      <c r="D339" s="110"/>
      <c r="E339" s="524"/>
      <c r="F339" s="46"/>
      <c r="G339" s="577"/>
      <c r="H339" s="578"/>
      <c r="I339" s="578"/>
      <c r="J339" s="578"/>
      <c r="K339" s="578"/>
      <c r="L339" s="578"/>
      <c r="M339" s="578"/>
      <c r="N339" s="578"/>
      <c r="O339" s="582"/>
      <c r="P339" s="104"/>
      <c r="Q339" s="35"/>
      <c r="R339" s="39"/>
      <c r="S339" s="22"/>
      <c r="T339" s="20"/>
      <c r="U339" s="20" t="e">
        <f>((F331-((E342*F331+C343+D343)-E342)/E342))*E339</f>
        <v>#VALUE!</v>
      </c>
      <c r="V339" t="e">
        <f>H332*E339</f>
        <v>#VALUE!</v>
      </c>
      <c r="W339" s="3">
        <f>IFERROR(IF(E339=0,0,E339*H331),0)</f>
        <v>0</v>
      </c>
      <c r="X339" s="98">
        <f>IF(E339=0,0,E339*F330)</f>
        <v>0</v>
      </c>
      <c r="Y339" s="98">
        <f>IF(NOT(ISERROR(MATCH("Selvfinansieret",B335,0))),0,IF(OR(NOT(ISERROR(MATCH("Ej statsstøtte",B335,0))),NOT(ISERROR(MATCH(B335,AI345:AI347,0)))),E339,IF(AND(D343=0,C343=0),X339,IF(AND(D343&gt;0,C343=0),V339,IF(AND(D343&gt;0,C343&gt;0,V339=0),0,IF(AND(W339&lt;&gt;0,W339&lt;V339),W339,V339))))))</f>
        <v>0</v>
      </c>
      <c r="Z339" s="98"/>
      <c r="AA339" t="s">
        <v>72</v>
      </c>
      <c r="AB339"/>
      <c r="AC339"/>
      <c r="AD339" t="s">
        <v>112</v>
      </c>
      <c r="AE339" t="s">
        <v>112</v>
      </c>
      <c r="AF339" t="s">
        <v>120</v>
      </c>
      <c r="AG339" s="41" t="str">
        <f>""</f>
        <v/>
      </c>
      <c r="AH339" s="98" t="str">
        <f>IF(NOT(ISERROR(MATCH("Selvfinansieret",B329,0))),"",IF(NOT(ISERROR(MATCH(B329,{"ABER"},0))),AE339,IF(NOT(ISERROR(MATCH(B329,{"GBER"},0))),AF339,IF(NOT(ISERROR(MATCH(B329,{"FIBER"},0))),AG339,IF(NOT(ISERROR(MATCH(B329,{"Ej statsstøtte"},0))),AD339,"")))))</f>
        <v/>
      </c>
      <c r="AI339" s="40" t="s">
        <v>85</v>
      </c>
    </row>
    <row r="340" spans="1:41">
      <c r="A340" s="503" t="s">
        <v>21</v>
      </c>
      <c r="B340" s="111">
        <f>SUM(B333+B334+B335+B336-B337-B338+B339)</f>
        <v>0</v>
      </c>
      <c r="C340" s="111">
        <f>SUM(C333+C334+C335+C336-C337-C338+C339)</f>
        <v>0</v>
      </c>
      <c r="D340" s="111"/>
      <c r="E340" s="111">
        <f>SUM(B340:C340)</f>
        <v>0</v>
      </c>
      <c r="F340" s="48"/>
      <c r="G340" s="577"/>
      <c r="H340" s="578"/>
      <c r="I340" s="578"/>
      <c r="J340" s="578"/>
      <c r="K340" s="578"/>
      <c r="L340" s="578"/>
      <c r="M340" s="578"/>
      <c r="N340" s="578"/>
      <c r="O340" s="582"/>
      <c r="P340" s="23"/>
      <c r="R340"/>
      <c r="S340"/>
      <c r="T340"/>
      <c r="U340" s="20" t="e">
        <f>((F331-((E342*F331+C343+D343)-E342)/E342))*E340</f>
        <v>#VALUE!</v>
      </c>
      <c r="V340" t="e">
        <f>H332*E340</f>
        <v>#VALUE!</v>
      </c>
      <c r="W340" s="3">
        <f>IFERROR(IF(E340=0,0,E340*H331),0)</f>
        <v>0</v>
      </c>
      <c r="X340" s="98">
        <f>IF(E340=0,0,E340*F330)</f>
        <v>0</v>
      </c>
      <c r="Y340" s="98">
        <f>IF(NOT(ISERROR(MATCH("Selvfinansieret",B336,0))),0,IF(OR(NOT(ISERROR(MATCH("Ej statsstøtte",B336,0))),NOT(ISERROR(MATCH(B336,AI346:AI348,0)))),E340,IF(AND(D343=0,C343=0),X340,IF(AND(D343&gt;0,C343=0),V340,IF(AND(D343&gt;0,C343&gt;0,V340=0),0,IF(AND(W340&lt;&gt;0,W340&lt;V340),W340,V340))))))</f>
        <v>0</v>
      </c>
      <c r="Z340" s="98"/>
      <c r="AA340" t="s">
        <v>146</v>
      </c>
      <c r="AB340"/>
      <c r="AC340"/>
      <c r="AD340" t="s">
        <v>122</v>
      </c>
      <c r="AE340" t="s">
        <v>113</v>
      </c>
      <c r="AF340" t="s">
        <v>121</v>
      </c>
      <c r="AG340" s="41" t="str">
        <f>""</f>
        <v/>
      </c>
      <c r="AH340" s="98" t="str">
        <f>IF(NOT(ISERROR(MATCH("Selvfinansieret",B329,0))),"",IF(NOT(ISERROR(MATCH(B329,{"ABER"},0))),AE340,IF(NOT(ISERROR(MATCH(B329,{"GBER"},0))),AF340,IF(NOT(ISERROR(MATCH(B329,{"FIBER"},0))),AG340,IF(NOT(ISERROR(MATCH(B329,{"Ej statsstøtte"},0))),AD340,"")))))</f>
        <v/>
      </c>
      <c r="AI340" s="40" t="s">
        <v>86</v>
      </c>
    </row>
    <row r="341" spans="1:41" ht="14.5" thickBot="1">
      <c r="A341" s="504" t="s">
        <v>1</v>
      </c>
      <c r="B341" s="112">
        <f>IFERROR(IF(E341=0,0,Y341),0)</f>
        <v>0</v>
      </c>
      <c r="C341" s="110">
        <f>IFERROR(E341-B341,0)</f>
        <v>0</v>
      </c>
      <c r="D341" s="110"/>
      <c r="E341" s="524"/>
      <c r="F341" s="47"/>
      <c r="G341" s="577"/>
      <c r="H341" s="578"/>
      <c r="I341" s="578"/>
      <c r="J341" s="578"/>
      <c r="K341" s="578"/>
      <c r="L341" s="578"/>
      <c r="M341" s="578"/>
      <c r="N341" s="578"/>
      <c r="O341" s="582"/>
      <c r="P341" s="104"/>
      <c r="R341"/>
      <c r="S341"/>
      <c r="T341"/>
      <c r="U341" s="20" t="e">
        <f>((F331-((E342*F331+C343+D343)-E342)/E342))*E341</f>
        <v>#VALUE!</v>
      </c>
      <c r="V341" t="e">
        <f>H332*E341</f>
        <v>#VALUE!</v>
      </c>
      <c r="W341" s="3">
        <f>IFERROR(IF(E341=0,0,E341*H331),0)</f>
        <v>0</v>
      </c>
      <c r="X341" s="98">
        <f>IF(E341=0,0,E341*F330)</f>
        <v>0</v>
      </c>
      <c r="Y341" s="98">
        <f>IF(NOT(ISERROR(MATCH("Selvfinansieret",B337,0))),0,IF(OR(NOT(ISERROR(MATCH("Ej statsstøtte",B337,0))),NOT(ISERROR(MATCH(B337,AI347:AI349,0)))),E341,IF(AND(D343=0,C343=0),X341,IF(AND(D343&gt;0,C343=0),V341,IF(AND(D343&gt;0,C343&gt;0,V341=0),0,IF(AND(W341&lt;&gt;0,W341&lt;V341),W341,V341))))))</f>
        <v>0</v>
      </c>
      <c r="Z341" s="98"/>
      <c r="AA341" s="19"/>
      <c r="AB341" s="20"/>
      <c r="AC341"/>
      <c r="AD341" t="s">
        <v>113</v>
      </c>
      <c r="AE341" t="s">
        <v>114</v>
      </c>
      <c r="AF341" t="s">
        <v>122</v>
      </c>
      <c r="AG341" s="41" t="str">
        <f>""</f>
        <v/>
      </c>
      <c r="AH341" s="98" t="str">
        <f>IF(NOT(ISERROR(MATCH("Selvfinansieret",B329,0))),"",IF(NOT(ISERROR(MATCH(B329,{"ABER"},0))),AE341,IF(NOT(ISERROR(MATCH(B329,{"GBER"},0))),AF341,IF(NOT(ISERROR(MATCH(B329,{"FIBER"},0))),AG341,IF(NOT(ISERROR(MATCH(B329,{"Ej statsstøtte"},0))),AD341,"")))))</f>
        <v/>
      </c>
      <c r="AI341" s="40" t="s">
        <v>87</v>
      </c>
    </row>
    <row r="342" spans="1:41" ht="14.5" thickBot="1">
      <c r="A342" s="505" t="s">
        <v>0</v>
      </c>
      <c r="B342" s="143">
        <f>IF(B340+B341&lt;=0,0,B340+B341)</f>
        <v>0</v>
      </c>
      <c r="C342" s="143">
        <f>IF(C340+C341-C343&lt;=0,0,C340+C341-C343)</f>
        <v>0</v>
      </c>
      <c r="D342" s="113"/>
      <c r="E342" s="506">
        <f>SUM(E333+E334+E335+E336-E337-E338+E339)+E341</f>
        <v>0</v>
      </c>
      <c r="F342" s="222"/>
      <c r="G342" s="579"/>
      <c r="H342" s="580"/>
      <c r="I342" s="580"/>
      <c r="J342" s="580"/>
      <c r="K342" s="580"/>
      <c r="L342" s="580"/>
      <c r="M342" s="580"/>
      <c r="N342" s="580"/>
      <c r="O342" s="583"/>
      <c r="P342" s="23"/>
      <c r="R342"/>
      <c r="S342"/>
      <c r="T342"/>
      <c r="U342" s="20" t="e">
        <f>((F331-((E342*F331+C343+D343)-E342)/E342))*E342</f>
        <v>#VALUE!</v>
      </c>
      <c r="V342" t="e">
        <f>H332*E342</f>
        <v>#VALUE!</v>
      </c>
      <c r="W342" s="3">
        <f>IFERROR(IF(E342=0,0,E342*H331),0)</f>
        <v>0</v>
      </c>
      <c r="Y342" s="98">
        <f>IF(NOT(ISERROR(MATCH("Selvfinansieret",B338,0))),0,IF(OR(NOT(ISERROR(MATCH("Ej statsstøtte",B338,0))),NOT(ISERROR(MATCH(B338,AI348:AI350,0)))),E342,IF(AND(D343=0,C343=0),X342,IF(AND(D343&gt;0,C343=0),V342,IF(AND(D343&gt;0,C343&gt;0,V342=0),0,IF(AND(W342&lt;&gt;0,W342&lt;V342),W342,V342))))))</f>
        <v>0</v>
      </c>
      <c r="Z342" s="98"/>
      <c r="AA342" s="96"/>
      <c r="AB342" s="96"/>
      <c r="AC342"/>
      <c r="AD342" t="s">
        <v>114</v>
      </c>
      <c r="AE342" s="41" t="str">
        <f>""</f>
        <v/>
      </c>
      <c r="AF342" t="s">
        <v>111</v>
      </c>
      <c r="AG342" s="41" t="str">
        <f>""</f>
        <v/>
      </c>
      <c r="AH342" s="98" t="str">
        <f>IF(NOT(ISERROR(MATCH("Selvfinansieret",B329,0))),"",IF(NOT(ISERROR(MATCH(B329,{"ABER"},0))),AE342,IF(NOT(ISERROR(MATCH(B329,{"GBER"},0))),AF342,IF(NOT(ISERROR(MATCH(B329,{"FIBER"},0))),AG342,IF(NOT(ISERROR(MATCH(B329,{"Ej statsstøtte"},0))),AD342,"")))))</f>
        <v/>
      </c>
      <c r="AI342" s="20" t="s">
        <v>135</v>
      </c>
    </row>
    <row r="343" spans="1:41">
      <c r="A343" s="507" t="s">
        <v>101</v>
      </c>
      <c r="B343" s="510">
        <f>B342</f>
        <v>0</v>
      </c>
      <c r="C343" s="509"/>
      <c r="D343" s="509"/>
      <c r="E343" s="510">
        <f>SUM(B333+B334+B335+B336-B337-B338+B339)</f>
        <v>0</v>
      </c>
      <c r="F343" s="101"/>
      <c r="G343" s="511"/>
      <c r="H343" s="511"/>
      <c r="I343" s="511"/>
      <c r="J343" s="511"/>
      <c r="K343" s="511"/>
      <c r="L343" s="511"/>
      <c r="M343" s="511"/>
      <c r="N343" s="511"/>
      <c r="O343" s="511"/>
      <c r="P343" s="23"/>
      <c r="R343"/>
      <c r="S343"/>
      <c r="T343"/>
      <c r="U343"/>
      <c r="W343"/>
      <c r="Y343" s="98"/>
      <c r="Z343" s="98"/>
      <c r="AA343" s="35"/>
      <c r="AB343" s="97"/>
      <c r="AC343" s="20"/>
      <c r="AD343" t="s">
        <v>124</v>
      </c>
      <c r="AE343" s="3" t="str">
        <f>""</f>
        <v/>
      </c>
      <c r="AF343" s="41" t="s">
        <v>123</v>
      </c>
      <c r="AG343" s="41" t="str">
        <f>""</f>
        <v/>
      </c>
      <c r="AH343" s="98" t="str">
        <f>IF(NOT(ISERROR(MATCH("Selvfinansieret",B329,0))),"",IF(NOT(ISERROR(MATCH(B329,{"ABER"},0))),AE343,IF(NOT(ISERROR(MATCH(B329,{"GBER"},0))),AF343,IF(NOT(ISERROR(MATCH(B329,{"FIBER"},0))),AG343,IF(NOT(ISERROR(MATCH(B329,{"Ej statsstøtte"},0))),AD343,"")))))</f>
        <v/>
      </c>
      <c r="AI343" t="s">
        <v>149</v>
      </c>
      <c r="AK343" s="4"/>
      <c r="AL343" s="4"/>
      <c r="AM343" s="4"/>
      <c r="AN343" s="4"/>
      <c r="AO343" s="4"/>
    </row>
    <row r="344" spans="1:41">
      <c r="A344" s="512"/>
      <c r="B344" s="513"/>
      <c r="C344" s="513"/>
      <c r="D344" s="513"/>
      <c r="E344" s="514"/>
      <c r="F344" s="79"/>
      <c r="G344" s="511"/>
      <c r="H344" s="511"/>
      <c r="I344" s="511"/>
      <c r="J344" s="511"/>
      <c r="K344" s="511"/>
      <c r="L344" s="511"/>
      <c r="M344" s="511"/>
      <c r="N344" s="511"/>
      <c r="O344" s="511"/>
      <c r="P344" s="23"/>
      <c r="R344"/>
      <c r="S344"/>
      <c r="T344"/>
      <c r="U344"/>
      <c r="W344"/>
      <c r="Y344" s="98"/>
      <c r="Z344" s="98"/>
      <c r="AA344" s="98"/>
      <c r="AB344" s="4"/>
      <c r="AC344" s="4"/>
      <c r="AD344" t="s">
        <v>137</v>
      </c>
      <c r="AE344" s="4" t="str">
        <f>""</f>
        <v/>
      </c>
      <c r="AF344" s="4" t="str">
        <f>""</f>
        <v/>
      </c>
      <c r="AG344" s="41" t="str">
        <f>""</f>
        <v/>
      </c>
      <c r="AH344" s="98" t="str">
        <f>IF(NOT(ISERROR(MATCH("Selvfinansieret",B329,0))),"",IF(NOT(ISERROR(MATCH(B329,{"ABER"},0))),AE344,IF(NOT(ISERROR(MATCH(B329,{"GBER"},0))),AF344,IF(NOT(ISERROR(MATCH(B329,{"FIBER"},0))),AG344,IF(NOT(ISERROR(MATCH(B329,{"Ej statsstøtte"},0))),AD344,"")))))</f>
        <v/>
      </c>
      <c r="AI344" s="4"/>
      <c r="AJ344" s="4"/>
      <c r="AK344" s="4"/>
      <c r="AL344" s="4"/>
      <c r="AM344" s="4"/>
      <c r="AN344" s="4"/>
      <c r="AO344" s="4"/>
    </row>
    <row r="345" spans="1:41">
      <c r="A345" s="515"/>
      <c r="B345" s="516"/>
      <c r="C345" s="516"/>
      <c r="D345" s="516"/>
      <c r="E345" s="517" t="s">
        <v>133</v>
      </c>
      <c r="F345" s="518" t="str">
        <f>F330</f>
        <v/>
      </c>
      <c r="G345" s="79"/>
      <c r="H345" s="511"/>
      <c r="I345" s="511"/>
      <c r="J345" s="511"/>
      <c r="K345" s="511"/>
      <c r="L345" s="511"/>
      <c r="M345" s="511"/>
      <c r="N345" s="511"/>
      <c r="O345" s="511"/>
      <c r="P345" s="80"/>
      <c r="Q345" s="23"/>
      <c r="R345"/>
      <c r="S345"/>
      <c r="T345"/>
      <c r="U345"/>
      <c r="W345"/>
      <c r="Y345"/>
      <c r="Z345" s="98"/>
      <c r="AD345" s="4"/>
      <c r="AE345" s="4"/>
      <c r="AF345" s="4"/>
      <c r="AG345" s="4"/>
      <c r="AH345" s="4"/>
      <c r="AI345" s="4"/>
      <c r="AJ345" s="4"/>
      <c r="AK345" s="4"/>
      <c r="AL345" s="4"/>
      <c r="AM345" s="4"/>
      <c r="AN345" s="4"/>
      <c r="AO345" s="4"/>
    </row>
    <row r="346" spans="1:41" ht="28">
      <c r="A346" s="515"/>
      <c r="B346" s="516"/>
      <c r="C346" s="516"/>
      <c r="D346" s="516"/>
      <c r="E346" s="519" t="s">
        <v>152</v>
      </c>
      <c r="F346" s="518" t="str">
        <f>IFERROR(B342/E342,"")</f>
        <v/>
      </c>
      <c r="G346" s="79"/>
      <c r="H346" s="511"/>
      <c r="I346" s="511"/>
      <c r="J346" s="511"/>
      <c r="K346" s="511"/>
      <c r="L346" s="511"/>
      <c r="M346" s="511"/>
      <c r="N346" s="511"/>
      <c r="O346" s="511"/>
      <c r="P346" s="80"/>
      <c r="Q346" s="23"/>
      <c r="R346"/>
      <c r="S346"/>
      <c r="T346"/>
      <c r="U346"/>
      <c r="W346"/>
      <c r="Y346"/>
      <c r="Z346" s="98"/>
      <c r="AD346" s="4"/>
      <c r="AE346" s="4"/>
      <c r="AF346" s="4"/>
      <c r="AG346" s="4"/>
      <c r="AH346" s="4"/>
      <c r="AI346" s="4"/>
      <c r="AJ346" s="4"/>
      <c r="AK346" s="4"/>
      <c r="AL346" s="4"/>
      <c r="AM346" s="4"/>
      <c r="AN346" s="4"/>
      <c r="AO346" s="4"/>
    </row>
    <row r="347" spans="1:41">
      <c r="A347" s="14"/>
      <c r="B347" s="15"/>
      <c r="C347" s="15"/>
      <c r="D347" s="15"/>
      <c r="E347" s="16" t="s">
        <v>57</v>
      </c>
      <c r="F347" s="50">
        <f>IF(NOT(ISERROR(MATCH("Ej statsstøtte",B329,0))),0,IFERROR(E341/E340,0))</f>
        <v>0</v>
      </c>
      <c r="G347" s="520"/>
      <c r="H347" s="481"/>
      <c r="I347" s="481"/>
      <c r="J347" s="481"/>
      <c r="K347" s="481"/>
      <c r="L347" s="481"/>
      <c r="M347" s="481"/>
      <c r="N347" s="481"/>
      <c r="O347" s="481"/>
      <c r="P347" s="2"/>
      <c r="R347"/>
      <c r="S347"/>
      <c r="T347"/>
      <c r="U347"/>
      <c r="W347"/>
      <c r="Y347"/>
    </row>
    <row r="348" spans="1:41" ht="14.5">
      <c r="A348" s="31" t="s">
        <v>64</v>
      </c>
      <c r="B348" s="32">
        <f>IFERROR(E342/$E$15,0)</f>
        <v>0</v>
      </c>
      <c r="C348" s="15"/>
      <c r="D348" s="15"/>
      <c r="E348" s="174" t="s">
        <v>58</v>
      </c>
      <c r="F348" s="50">
        <f>IFERROR(E341/E333,0)</f>
        <v>0</v>
      </c>
      <c r="G348" s="404"/>
      <c r="H348" s="481"/>
      <c r="I348" s="481"/>
      <c r="J348" s="481"/>
      <c r="K348" s="481"/>
      <c r="L348" s="481"/>
      <c r="M348" s="481"/>
      <c r="N348" s="481"/>
      <c r="O348" s="481"/>
      <c r="P348" s="2"/>
      <c r="R348"/>
      <c r="S348"/>
      <c r="T348"/>
      <c r="U348"/>
      <c r="W348"/>
      <c r="Y348"/>
    </row>
    <row r="349" spans="1:41" ht="14.5">
      <c r="A349" s="521"/>
      <c r="B349" s="522"/>
      <c r="C349" s="404"/>
      <c r="D349" s="404"/>
      <c r="E349" s="174"/>
      <c r="F349" s="404"/>
      <c r="G349" s="404"/>
      <c r="H349" s="481"/>
      <c r="I349" s="481"/>
      <c r="J349" s="481"/>
      <c r="K349" s="481"/>
      <c r="L349" s="481"/>
      <c r="M349" s="481"/>
      <c r="N349" s="481"/>
      <c r="O349" s="481"/>
      <c r="P349" s="2"/>
      <c r="R349"/>
      <c r="S349"/>
      <c r="T349"/>
      <c r="U349"/>
      <c r="W349"/>
      <c r="Y349"/>
      <c r="AD349"/>
    </row>
    <row r="350" spans="1:41" ht="14.5">
      <c r="A350" s="9" t="s">
        <v>24</v>
      </c>
      <c r="B350" s="175"/>
      <c r="C350" s="119" t="s">
        <v>50</v>
      </c>
      <c r="D350" s="119"/>
      <c r="E350" s="10" t="s">
        <v>27</v>
      </c>
      <c r="F350" s="488"/>
      <c r="G350" s="489"/>
      <c r="H350" s="118"/>
      <c r="I350" s="120"/>
      <c r="J350" s="489"/>
      <c r="K350" s="489"/>
      <c r="L350" s="489"/>
      <c r="M350" s="489"/>
      <c r="N350" s="404"/>
      <c r="O350" s="404"/>
      <c r="R350" s="27"/>
      <c r="S350" s="36"/>
      <c r="T350" s="97"/>
      <c r="W350" s="3"/>
      <c r="X350" s="40"/>
      <c r="AA350" s="98" t="str">
        <f>IF(NOT(ISERROR(MATCH("Selvfinansieret",B351,0))),"",IF(NOT(ISERROR(MATCH(B351,{"ABER"},0))),IF(X350=0,"",X350),IF(NOT(ISERROR(MATCH(B351,{"GEBER"},0))),IF(AG365=0,"",AG365),IF(NOT(ISERROR(MATCH(B351,{"FIBER"},0))),IF(Z350=0,"",Z350),""))))</f>
        <v/>
      </c>
      <c r="AF350" s="98"/>
    </row>
    <row r="351" spans="1:41" ht="14.5">
      <c r="A351" s="9" t="s">
        <v>144</v>
      </c>
      <c r="B351" s="490"/>
      <c r="C351" s="119"/>
      <c r="D351" s="119"/>
      <c r="E351" s="10" t="s">
        <v>127</v>
      </c>
      <c r="F351" s="490" t="str">
        <f>IF(ISBLANK($F$19),"Projektform skal vælges ved hovedansøger",$F$19)</f>
        <v>Samarbejde</v>
      </c>
      <c r="G351" s="489"/>
      <c r="H351" s="118"/>
      <c r="I351" s="120"/>
      <c r="J351" s="489"/>
      <c r="K351" s="489"/>
      <c r="L351" s="489"/>
      <c r="M351" s="489"/>
      <c r="N351" s="404"/>
      <c r="O351" s="404"/>
      <c r="R351" s="27"/>
      <c r="S351" s="36"/>
      <c r="T351" s="40"/>
      <c r="W351" s="3"/>
      <c r="X351" s="40"/>
      <c r="Y351" s="41"/>
      <c r="AA351" s="98"/>
      <c r="AF351" s="98"/>
    </row>
    <row r="352" spans="1:41" ht="29">
      <c r="A352" s="10" t="s">
        <v>25</v>
      </c>
      <c r="B352" s="490"/>
      <c r="C352" s="10"/>
      <c r="D352" s="10"/>
      <c r="E352" s="128" t="s">
        <v>26</v>
      </c>
      <c r="F352" s="129" t="str">
        <f>IFERROR(IF(NOT(ISERROR(MATCH(B351,{"ABER"},0))),INDEX(ABER_Tilskudsprocent_liste[#All],MATCH(B352,ABER_Tilskudsprocent_liste[[#All],[Typer af projekter og aktiviteter/ virksomhedsstørrelse]],0),MATCH(AA354,ABER_Tilskudsprocent_liste[#Headers],0)),IF(NOT(ISERROR(MATCH(B351,{"GBER"},0))),INDEX(GEBER_Tilskudsprocent_liste[#All],MATCH(B352,GEBER_Tilskudsprocent_liste[[#All],[Typer af projekter og aktiviteter/ virksomhedsstørrelse]],0),MATCH(AA354,GEBER_Tilskudsprocent_liste[#Headers],0)),IF(NOT(ISERROR(MATCH(B351,{"FIBER"},0))),INDEX(FIBER_Tilskudsprocent_liste[#All],MATCH(B352,FIBER_Tilskudsprocent_liste[[#All],[Typer af projekter og aktiviteter/ virksomhedsstørrelse]],0),MATCH(AA354,FIBER_Tilskudsprocent_liste[#Headers],0)),""))),"")</f>
        <v/>
      </c>
      <c r="G352" s="128" t="s">
        <v>150</v>
      </c>
      <c r="H352" s="144" t="s">
        <v>155</v>
      </c>
      <c r="I352" s="145"/>
      <c r="J352" s="257" t="s">
        <v>158</v>
      </c>
      <c r="K352" s="257"/>
      <c r="L352" s="489"/>
      <c r="M352" s="489"/>
      <c r="N352" s="404"/>
      <c r="O352" s="404"/>
      <c r="R352" s="28"/>
      <c r="S352" s="37"/>
      <c r="T352" s="40"/>
      <c r="W352" s="3"/>
      <c r="X352" s="100"/>
      <c r="AB352" s="40"/>
      <c r="AF352" s="98"/>
    </row>
    <row r="353" spans="1:41" ht="14.5">
      <c r="A353" s="9"/>
      <c r="B353" s="10"/>
      <c r="C353" s="10"/>
      <c r="D353" s="10"/>
      <c r="E353" s="128"/>
      <c r="F353" s="150" t="str">
        <f>IFERROR(IF(NOT(ISERROR(MATCH(B351,{"ABER"},0))),INDEX(ABER_Tilskudsprocent_liste[#All],MATCH(B352,ABER_Tilskudsprocent_liste[[#All],[Typer af projekter og aktiviteter/ virksomhedsstørrelse]],0),MATCH(AA354,ABER_Tilskudsprocent_liste[#Headers],0)),IF(NOT(ISERROR(MATCH(B351,{"GBER"},0))),INDEX(GEBER_Tilskudsprocent_liste[#All],MATCH(B352,GEBER_Tilskudsprocent_liste[[#All],[Typer af projekter og aktiviteter/ virksomhedsstørrelse]],0),MATCH(AA354,GEBER_Tilskudsprocent_liste[#Headers],0)),IF(NOT(ISERROR(MATCH(B351,{"FIBER"},0))),INDEX(FIBER_Tilskudsprocent_liste[#All],MATCH(B352,FIBER_Tilskudsprocent_liste[[#All],[Typer af projekter og aktiviteter/ virksomhedsstørrelse]],0),MATCH(AA354,FIBER_Tilskudsprocent_liste[#Headers],0)),""))),"")</f>
        <v/>
      </c>
      <c r="G353" s="493"/>
      <c r="H353" s="257" t="str">
        <f>IFERROR(IF(E364*(1-F353)-C365&lt;0,F353-((E364*F353+C365)-E364)/E364,""),"")</f>
        <v/>
      </c>
      <c r="I353" s="257" t="str">
        <f>IFERROR(IF(D365&lt;&gt;0,IF(D365=E364,0,IF(C365&gt;0,(F353-D365/E364)-H353,"HA")),IF(E364*(1-F353)-C365&lt;0,((F353-((E364*F353+C365+D365)-E364)/E364)),"")),"")</f>
        <v/>
      </c>
      <c r="J353" s="494" t="e">
        <f>I353-H354</f>
        <v>#VALUE!</v>
      </c>
      <c r="K353" s="257"/>
      <c r="L353" s="489"/>
      <c r="M353" s="489"/>
      <c r="N353" s="404"/>
      <c r="O353" s="404"/>
      <c r="R353" s="28"/>
      <c r="S353" s="37"/>
      <c r="T353" s="40"/>
      <c r="U353" s="20" t="s">
        <v>157</v>
      </c>
      <c r="V353" t="s">
        <v>156</v>
      </c>
      <c r="W353" s="98" t="s">
        <v>154</v>
      </c>
      <c r="X353" s="98" t="s">
        <v>153</v>
      </c>
      <c r="Y353" s="98" t="s">
        <v>132</v>
      </c>
      <c r="AA353" s="21" t="s">
        <v>129</v>
      </c>
      <c r="AB353" s="25" t="s">
        <v>127</v>
      </c>
      <c r="AC353"/>
    </row>
    <row r="354" spans="1:41" ht="14.5" thickBot="1">
      <c r="A354" s="495"/>
      <c r="B354" s="478" t="s">
        <v>70</v>
      </c>
      <c r="C354" s="478" t="s">
        <v>145</v>
      </c>
      <c r="D354" s="478" t="s">
        <v>151</v>
      </c>
      <c r="E354" s="478" t="s">
        <v>0</v>
      </c>
      <c r="F354" s="479" t="s">
        <v>9</v>
      </c>
      <c r="G354" s="119"/>
      <c r="H354" s="498" t="e">
        <f>(F353-D365/E364)</f>
        <v>#VALUE!</v>
      </c>
      <c r="I354" s="493"/>
      <c r="J354" s="119"/>
      <c r="K354" s="493"/>
      <c r="L354" s="119"/>
      <c r="M354" s="119"/>
      <c r="N354" s="481"/>
      <c r="O354" s="481"/>
      <c r="P354" s="103"/>
      <c r="Q354" s="21"/>
      <c r="R354" s="38"/>
      <c r="S354" s="20"/>
      <c r="T354" s="20"/>
      <c r="U354"/>
      <c r="V354" s="3"/>
      <c r="W354" s="98"/>
      <c r="X354" s="98"/>
      <c r="Z354" s="40"/>
      <c r="AA354" s="19" t="str">
        <f>CONCATENATE(F350," - ",AB354)</f>
        <v xml:space="preserve"> - Samarbejde</v>
      </c>
      <c r="AB354" t="str">
        <f>F351</f>
        <v>Samarbejde</v>
      </c>
      <c r="AC354"/>
    </row>
    <row r="355" spans="1:41">
      <c r="A355" s="404" t="s">
        <v>67</v>
      </c>
      <c r="B355" s="110">
        <f>IFERROR(IF(E355=0,0,Y355),0)</f>
        <v>0</v>
      </c>
      <c r="C355" s="110">
        <f t="shared" ref="C355:C361" si="32">IFERROR(E355-B355,0)</f>
        <v>0</v>
      </c>
      <c r="D355" s="110"/>
      <c r="E355" s="523"/>
      <c r="F355" s="501"/>
      <c r="G355" s="575" t="s">
        <v>192</v>
      </c>
      <c r="H355" s="576"/>
      <c r="I355" s="576"/>
      <c r="J355" s="576"/>
      <c r="K355" s="576"/>
      <c r="L355" s="576"/>
      <c r="M355" s="576"/>
      <c r="N355" s="576"/>
      <c r="O355" s="581"/>
      <c r="P355" s="104"/>
      <c r="Q355" s="24"/>
      <c r="R355" s="35"/>
      <c r="S355" s="20"/>
      <c r="T355" s="20"/>
      <c r="U355" s="20" t="e">
        <f>((F353-((E364*F353+C365)-E364)/E364))*E355</f>
        <v>#VALUE!</v>
      </c>
      <c r="V355" t="e">
        <f>H354*E355</f>
        <v>#VALUE!</v>
      </c>
      <c r="W355" s="3">
        <f>IFERROR(IF(E355=0,0,E355*H353),0)</f>
        <v>0</v>
      </c>
      <c r="X355" s="98">
        <f>IF(E355=0,0,E355*F352)</f>
        <v>0</v>
      </c>
      <c r="Y355" s="98">
        <f>IF(NOT(ISERROR(MATCH("Selvfinansieret",B351,0))),0,IF(OR(NOT(ISERROR(MATCH("Ej statsstøtte",B351,0))),NOT(ISERROR(MATCH(B351,AI361:AI363,0)))),E355,IF(AND(D365=0,C365=0),X355,IF(AND(D365&gt;0,C365=0),V355,IF(AND(D365&gt;0,C365&gt;0,V355=0),0,IF(AND(W355&lt;&gt;0,W355&lt;V355),W355,V355))))))</f>
        <v>0</v>
      </c>
      <c r="AA355" s="19"/>
      <c r="AB355" s="20"/>
      <c r="AC355"/>
      <c r="AE355" s="537" t="s">
        <v>128</v>
      </c>
      <c r="AF355" s="537"/>
      <c r="AG355" s="537"/>
    </row>
    <row r="356" spans="1:41">
      <c r="A356" s="404" t="s">
        <v>3</v>
      </c>
      <c r="B356" s="110">
        <f t="shared" ref="B356:B361" si="33">IFERROR(IF(E356=0,0,Y356),0)</f>
        <v>0</v>
      </c>
      <c r="C356" s="110">
        <f t="shared" si="32"/>
        <v>0</v>
      </c>
      <c r="D356" s="110"/>
      <c r="E356" s="523"/>
      <c r="F356" s="46"/>
      <c r="G356" s="577"/>
      <c r="H356" s="578"/>
      <c r="I356" s="578"/>
      <c r="J356" s="578"/>
      <c r="K356" s="578"/>
      <c r="L356" s="578"/>
      <c r="M356" s="578"/>
      <c r="N356" s="578"/>
      <c r="O356" s="582"/>
      <c r="P356" s="104"/>
      <c r="Q356" s="35"/>
      <c r="R356" s="39"/>
      <c r="S356" s="22"/>
      <c r="T356" s="20"/>
      <c r="U356" s="20" t="e">
        <f>((F353-((E364*F353+C365+D365)-E364)/E364))*E356</f>
        <v>#VALUE!</v>
      </c>
      <c r="V356" t="e">
        <f>H354*E356</f>
        <v>#VALUE!</v>
      </c>
      <c r="W356" s="3">
        <f>IFERROR(IF(E356=0,0,E356*H353),0)</f>
        <v>0</v>
      </c>
      <c r="X356" s="98">
        <f>IF(E356=0,0,E356*F352)</f>
        <v>0</v>
      </c>
      <c r="Y356" s="98">
        <f>IF(NOT(ISERROR(MATCH("Selvfinansieret",B352,0))),0,IF(OR(NOT(ISERROR(MATCH("Ej statsstøtte",B352,0))),NOT(ISERROR(MATCH(B352,AI362:AI364,0)))),E356,IF(AND(D365=0,C365=0),X356,IF(AND(D365&gt;0,C365=0),V356,IF(AND(D365&gt;0,C365&gt;0,V356=0),0,IF(AND(W356&lt;&gt;0,W356&lt;V356),W356,V356))))))</f>
        <v>0</v>
      </c>
      <c r="AA356" s="19"/>
      <c r="AB356" s="20"/>
      <c r="AC356"/>
    </row>
    <row r="357" spans="1:41">
      <c r="A357" s="404" t="s">
        <v>69</v>
      </c>
      <c r="B357" s="110">
        <f t="shared" si="33"/>
        <v>0</v>
      </c>
      <c r="C357" s="110">
        <f t="shared" si="32"/>
        <v>0</v>
      </c>
      <c r="D357" s="110"/>
      <c r="E357" s="523"/>
      <c r="F357" s="46"/>
      <c r="G357" s="577"/>
      <c r="H357" s="578"/>
      <c r="I357" s="578"/>
      <c r="J357" s="578"/>
      <c r="K357" s="578"/>
      <c r="L357" s="578"/>
      <c r="M357" s="578"/>
      <c r="N357" s="578"/>
      <c r="O357" s="582"/>
      <c r="P357" s="104"/>
      <c r="Q357" s="35"/>
      <c r="R357" s="39"/>
      <c r="S357" s="22"/>
      <c r="T357" s="20"/>
      <c r="U357" s="20" t="e">
        <f>((F353-((E364*F353+C365+D365)-E364)/E364))*E357</f>
        <v>#VALUE!</v>
      </c>
      <c r="V357" t="e">
        <f>H354*E357</f>
        <v>#VALUE!</v>
      </c>
      <c r="W357" s="3">
        <f>IFERROR(IF(E357=0,0,E357*H353),0)</f>
        <v>0</v>
      </c>
      <c r="X357" s="98">
        <f>IF(E357=0,0,E357*F352)</f>
        <v>0</v>
      </c>
      <c r="Y357" s="98">
        <f>IF(NOT(ISERROR(MATCH("Selvfinansieret",B353,0))),0,IF(OR(NOT(ISERROR(MATCH("Ej statsstøtte",B353,0))),NOT(ISERROR(MATCH(B353,AI363:AI365,0)))),E357,IF(AND(D365=0,C365=0),X357,IF(AND(D365&gt;0,C365=0),V357,IF(AND(D365&gt;0,C365&gt;0,V357=0),0,IF(AND(W357&lt;&gt;0,W357&lt;V357),W357,V357))))))</f>
        <v>0</v>
      </c>
      <c r="AA357" s="19"/>
      <c r="AB357" s="20"/>
      <c r="AC357"/>
      <c r="AD357" s="29" t="s">
        <v>147</v>
      </c>
      <c r="AE357" s="29" t="s">
        <v>115</v>
      </c>
      <c r="AF357" s="29" t="s">
        <v>136</v>
      </c>
      <c r="AG357" s="29" t="s">
        <v>116</v>
      </c>
      <c r="AH357" s="29" t="s">
        <v>134</v>
      </c>
      <c r="AI357" s="29" t="s">
        <v>138</v>
      </c>
      <c r="AJ357" s="29" t="s">
        <v>148</v>
      </c>
    </row>
    <row r="358" spans="1:41">
      <c r="A358" s="404" t="s">
        <v>34</v>
      </c>
      <c r="B358" s="110">
        <f t="shared" si="33"/>
        <v>0</v>
      </c>
      <c r="C358" s="110">
        <f t="shared" si="32"/>
        <v>0</v>
      </c>
      <c r="D358" s="110"/>
      <c r="E358" s="523"/>
      <c r="F358" s="46"/>
      <c r="G358" s="577"/>
      <c r="H358" s="578"/>
      <c r="I358" s="578"/>
      <c r="J358" s="578"/>
      <c r="K358" s="578"/>
      <c r="L358" s="578"/>
      <c r="M358" s="578"/>
      <c r="N358" s="578"/>
      <c r="O358" s="582"/>
      <c r="P358" s="105"/>
      <c r="Q358" s="35"/>
      <c r="R358" s="39"/>
      <c r="S358" s="22"/>
      <c r="T358" s="20"/>
      <c r="U358" s="20" t="e">
        <f>((F353-((E364*F353+C365+D365)-E364)/E364))*E358</f>
        <v>#VALUE!</v>
      </c>
      <c r="V358" t="e">
        <f>H354*E358</f>
        <v>#VALUE!</v>
      </c>
      <c r="W358" s="3">
        <f>IFERROR(IF(E358=0,0,E358*H353),0)</f>
        <v>0</v>
      </c>
      <c r="X358" s="98">
        <f>IF(E358=0,0,E358*F352)</f>
        <v>0</v>
      </c>
      <c r="Y358" s="98">
        <f>IF(NOT(ISERROR(MATCH("Selvfinansieret",B354,0))),0,IF(OR(NOT(ISERROR(MATCH("Ej statsstøtte",B354,0))),NOT(ISERROR(MATCH(B354,AI364:AI366,0)))),E358,IF(AND(D365=0,C365=0),X358,IF(AND(D365&gt;0,C365=0),V358,IF(AND(D365&gt;0,C365&gt;0,V358=0),0,IF(AND(W358&lt;&gt;0,W358&lt;V358),W358,V358))))))</f>
        <v>0</v>
      </c>
      <c r="AA358" t="s">
        <v>130</v>
      </c>
      <c r="AB358" t="s">
        <v>125</v>
      </c>
      <c r="AC358"/>
      <c r="AD358" t="s">
        <v>109</v>
      </c>
      <c r="AE358" t="s">
        <v>109</v>
      </c>
      <c r="AF358" t="s">
        <v>117</v>
      </c>
      <c r="AG358" s="95" t="s">
        <v>124</v>
      </c>
      <c r="AH358" s="98" t="str">
        <f>IF(NOT(ISERROR(MATCH("Selvfinansieret",B351,0))),"",IF(NOT(ISERROR(MATCH(B351,{"ABER"},0))),AE358,IF(NOT(ISERROR(MATCH(B351,{"GBER"},0))),AF358,IF(NOT(ISERROR(MATCH(B351,{"FIBER"},0))),AG358,IF(NOT(ISERROR(MATCH(B351,{"Ej statsstøtte"},0))),AD358,"")))))</f>
        <v/>
      </c>
      <c r="AI358" s="96" t="s">
        <v>115</v>
      </c>
    </row>
    <row r="359" spans="1:41">
      <c r="A359" s="404" t="s">
        <v>2</v>
      </c>
      <c r="B359" s="110">
        <f t="shared" si="33"/>
        <v>0</v>
      </c>
      <c r="C359" s="110">
        <f t="shared" si="32"/>
        <v>0</v>
      </c>
      <c r="D359" s="110"/>
      <c r="E359" s="523"/>
      <c r="F359" s="46"/>
      <c r="G359" s="577"/>
      <c r="H359" s="578"/>
      <c r="I359" s="578"/>
      <c r="J359" s="578"/>
      <c r="K359" s="578"/>
      <c r="L359" s="578"/>
      <c r="M359" s="578"/>
      <c r="N359" s="578"/>
      <c r="O359" s="582"/>
      <c r="P359" s="105"/>
      <c r="Q359" s="35"/>
      <c r="R359" s="39"/>
      <c r="S359" s="22"/>
      <c r="T359" s="20"/>
      <c r="U359" s="20" t="e">
        <f>((F353-((E364*F353+C365+D365)-E364)/E364))*E359</f>
        <v>#VALUE!</v>
      </c>
      <c r="V359" t="e">
        <f>H354*E359</f>
        <v>#VALUE!</v>
      </c>
      <c r="W359" s="3">
        <f>IFERROR(IF(E359=0,0,E359*H353),0)</f>
        <v>0</v>
      </c>
      <c r="X359" s="98">
        <f>IF(E359=0,0,E359*F352)</f>
        <v>0</v>
      </c>
      <c r="Y359" s="98">
        <f>IF(NOT(ISERROR(MATCH("Selvfinansieret",B355,0))),0,IF(OR(NOT(ISERROR(MATCH("Ej statsstøtte",B355,0))),NOT(ISERROR(MATCH(B355,AI365:AI367,0)))),E359,IF(AND(D365=0,C365=0),X359,IF(AND(D365&gt;0,C365=0),V359,IF(AND(D365&gt;0,C365&gt;0,V359=0),0,IF(AND(W359&lt;&gt;0,W359&lt;V359),W359,V359))))))</f>
        <v>0</v>
      </c>
      <c r="AA359" t="s">
        <v>56</v>
      </c>
      <c r="AB359" t="s">
        <v>126</v>
      </c>
      <c r="AC359"/>
      <c r="AD359" t="s">
        <v>110</v>
      </c>
      <c r="AE359" t="s">
        <v>110</v>
      </c>
      <c r="AF359" t="s">
        <v>118</v>
      </c>
      <c r="AG359" s="95" t="s">
        <v>111</v>
      </c>
      <c r="AH359" s="98" t="str">
        <f>IF(NOT(ISERROR(MATCH("Selvfinansieret",B351,0))),"",IF(NOT(ISERROR(MATCH(B351,{"ABER"},0))),AE359,IF(NOT(ISERROR(MATCH(B351,{"GBER"},0))),AF359,IF(NOT(ISERROR(MATCH(B351,{"FIBER"},0))),AG359,IF(NOT(ISERROR(MATCH(B351,{"Ej statsstøtte"},0))),AD359,"")))))</f>
        <v/>
      </c>
      <c r="AI359" s="97" t="s">
        <v>136</v>
      </c>
    </row>
    <row r="360" spans="1:41" ht="14.25" customHeight="1">
      <c r="A360" s="404" t="s">
        <v>10</v>
      </c>
      <c r="B360" s="110">
        <f t="shared" si="33"/>
        <v>0</v>
      </c>
      <c r="C360" s="110">
        <f t="shared" si="32"/>
        <v>0</v>
      </c>
      <c r="D360" s="110"/>
      <c r="E360" s="523"/>
      <c r="F360" s="46"/>
      <c r="G360" s="577"/>
      <c r="H360" s="578"/>
      <c r="I360" s="578"/>
      <c r="J360" s="578"/>
      <c r="K360" s="578"/>
      <c r="L360" s="578"/>
      <c r="M360" s="578"/>
      <c r="N360" s="578"/>
      <c r="O360" s="582"/>
      <c r="P360" s="104"/>
      <c r="Q360" s="35"/>
      <c r="R360" s="39"/>
      <c r="S360" s="22"/>
      <c r="T360" s="20"/>
      <c r="U360" s="20" t="e">
        <f>((F353-((E364*F353+C365+D365)-E364)/E364))*E360</f>
        <v>#VALUE!</v>
      </c>
      <c r="V360" t="e">
        <f>H354*E360</f>
        <v>#VALUE!</v>
      </c>
      <c r="W360" s="3">
        <f>IFERROR(IF(E360=0,0,E360*H353),0)</f>
        <v>0</v>
      </c>
      <c r="X360" s="98">
        <f>IF(E360=0,0,E360*F352)</f>
        <v>0</v>
      </c>
      <c r="Y360" s="98">
        <f>IF(NOT(ISERROR(MATCH("Selvfinansieret",B356,0))),0,IF(OR(NOT(ISERROR(MATCH("Ej statsstøtte",B356,0))),NOT(ISERROR(MATCH(B356,AI366:AI368,0)))),E360,IF(AND(D365=0,C365=0),X360,IF(AND(D365&gt;0,C365=0),V360,IF(AND(D365&gt;0,C365&gt;0,V360=0),0,IF(AND(W360&lt;&gt;0,W360&lt;V360),W360,V360))))))</f>
        <v>0</v>
      </c>
      <c r="Z360" s="98"/>
      <c r="AA360" t="s">
        <v>131</v>
      </c>
      <c r="AB360"/>
      <c r="AC360"/>
      <c r="AD360" t="s">
        <v>111</v>
      </c>
      <c r="AE360" t="s">
        <v>111</v>
      </c>
      <c r="AF360" t="s">
        <v>119</v>
      </c>
      <c r="AG360" s="137" t="s">
        <v>137</v>
      </c>
      <c r="AH360" s="98" t="str">
        <f>IF(NOT(ISERROR(MATCH("Selvfinansieret",B351,0))),"",IF(NOT(ISERROR(MATCH(B351,{"ABER"},0))),AE360,IF(NOT(ISERROR(MATCH(B351,{"GBER"},0))),AF360,IF(NOT(ISERROR(MATCH(B351,{"FIBER"},0))),AG360,IF(NOT(ISERROR(MATCH(B351,{"Ej statsstøtte"},0))),AD360,"")))))</f>
        <v/>
      </c>
      <c r="AI360" s="97" t="s">
        <v>116</v>
      </c>
    </row>
    <row r="361" spans="1:41" ht="14.5" thickBot="1">
      <c r="A361" s="476" t="s">
        <v>68</v>
      </c>
      <c r="B361" s="110">
        <f t="shared" si="33"/>
        <v>0</v>
      </c>
      <c r="C361" s="110">
        <f t="shared" si="32"/>
        <v>0</v>
      </c>
      <c r="D361" s="110"/>
      <c r="E361" s="524"/>
      <c r="F361" s="221"/>
      <c r="G361" s="578"/>
      <c r="H361" s="578"/>
      <c r="I361" s="578"/>
      <c r="J361" s="578"/>
      <c r="K361" s="578"/>
      <c r="L361" s="578"/>
      <c r="M361" s="578"/>
      <c r="N361" s="578"/>
      <c r="O361" s="582"/>
      <c r="P361" s="104"/>
      <c r="Q361" s="35"/>
      <c r="R361" s="39"/>
      <c r="S361" s="22"/>
      <c r="T361" s="20"/>
      <c r="U361" s="20" t="e">
        <f>((F353-((E364*F353+C365+D365)-E364)/E364))*E361</f>
        <v>#VALUE!</v>
      </c>
      <c r="V361" t="e">
        <f>H354*E361</f>
        <v>#VALUE!</v>
      </c>
      <c r="W361" s="3">
        <f>IFERROR(IF(E361=0,0,E361*H353),0)</f>
        <v>0</v>
      </c>
      <c r="X361" s="98">
        <f>IF(E361=0,0,E361*F352)</f>
        <v>0</v>
      </c>
      <c r="Y361" s="98">
        <f>IF(NOT(ISERROR(MATCH("Selvfinansieret",B357,0))),0,IF(OR(NOT(ISERROR(MATCH("Ej statsstøtte",B357,0))),NOT(ISERROR(MATCH(B357,AI367:AI369,0)))),E361,IF(AND(D365=0,C365=0),X361,IF(AND(D365&gt;0,C365=0),V361,IF(AND(D365&gt;0,C365&gt;0,V361=0),0,IF(AND(W361&lt;&gt;0,W361&lt;V361),W361,V361))))))</f>
        <v>0</v>
      </c>
      <c r="Z361" s="98"/>
      <c r="AA361" t="s">
        <v>72</v>
      </c>
      <c r="AB361"/>
      <c r="AC361"/>
      <c r="AD361" t="s">
        <v>112</v>
      </c>
      <c r="AE361" t="s">
        <v>112</v>
      </c>
      <c r="AF361" t="s">
        <v>120</v>
      </c>
      <c r="AG361" s="41" t="str">
        <f>""</f>
        <v/>
      </c>
      <c r="AH361" s="98" t="str">
        <f>IF(NOT(ISERROR(MATCH("Selvfinansieret",B351,0))),"",IF(NOT(ISERROR(MATCH(B351,{"ABER"},0))),AE361,IF(NOT(ISERROR(MATCH(B351,{"GBER"},0))),AF361,IF(NOT(ISERROR(MATCH(B351,{"FIBER"},0))),AG361,IF(NOT(ISERROR(MATCH(B351,{"Ej statsstøtte"},0))),AD361,"")))))</f>
        <v/>
      </c>
      <c r="AI361" s="40" t="s">
        <v>85</v>
      </c>
    </row>
    <row r="362" spans="1:41">
      <c r="A362" s="503" t="s">
        <v>21</v>
      </c>
      <c r="B362" s="111">
        <f>SUM(B355+B356+B357+B358-B359-B360+B361)</f>
        <v>0</v>
      </c>
      <c r="C362" s="111">
        <f>SUM(C355+C356+C357+C358-C359-C360+C361)</f>
        <v>0</v>
      </c>
      <c r="D362" s="111"/>
      <c r="E362" s="111">
        <f>SUM(B362:C362)</f>
        <v>0</v>
      </c>
      <c r="F362" s="48"/>
      <c r="G362" s="577"/>
      <c r="H362" s="578"/>
      <c r="I362" s="578"/>
      <c r="J362" s="578"/>
      <c r="K362" s="578"/>
      <c r="L362" s="578"/>
      <c r="M362" s="578"/>
      <c r="N362" s="578"/>
      <c r="O362" s="582"/>
      <c r="P362" s="23"/>
      <c r="R362"/>
      <c r="S362"/>
      <c r="T362"/>
      <c r="U362" s="20" t="e">
        <f>((F353-((E364*F353+C365+D365)-E364)/E364))*E362</f>
        <v>#VALUE!</v>
      </c>
      <c r="V362" t="e">
        <f>H354*E362</f>
        <v>#VALUE!</v>
      </c>
      <c r="W362" s="3">
        <f>IFERROR(IF(E362=0,0,E362*H353),0)</f>
        <v>0</v>
      </c>
      <c r="X362" s="98">
        <f>IF(E362=0,0,E362*F352)</f>
        <v>0</v>
      </c>
      <c r="Y362" s="98">
        <f>IF(NOT(ISERROR(MATCH("Selvfinansieret",B358,0))),0,IF(OR(NOT(ISERROR(MATCH("Ej statsstøtte",B358,0))),NOT(ISERROR(MATCH(B358,AI368:AI370,0)))),E362,IF(AND(D365=0,C365=0),X362,IF(AND(D365&gt;0,C365=0),V362,IF(AND(D365&gt;0,C365&gt;0,V362=0),0,IF(AND(W362&lt;&gt;0,W362&lt;V362),W362,V362))))))</f>
        <v>0</v>
      </c>
      <c r="Z362" s="98"/>
      <c r="AA362" t="s">
        <v>146</v>
      </c>
      <c r="AB362"/>
      <c r="AC362"/>
      <c r="AD362" t="s">
        <v>122</v>
      </c>
      <c r="AE362" t="s">
        <v>113</v>
      </c>
      <c r="AF362" t="s">
        <v>121</v>
      </c>
      <c r="AG362" s="41" t="str">
        <f>""</f>
        <v/>
      </c>
      <c r="AH362" s="98" t="str">
        <f>IF(NOT(ISERROR(MATCH("Selvfinansieret",B351,0))),"",IF(NOT(ISERROR(MATCH(B351,{"ABER"},0))),AE362,IF(NOT(ISERROR(MATCH(B351,{"GBER"},0))),AF362,IF(NOT(ISERROR(MATCH(B351,{"FIBER"},0))),AG362,IF(NOT(ISERROR(MATCH(B351,{"Ej statsstøtte"},0))),AD362,"")))))</f>
        <v/>
      </c>
      <c r="AI362" s="40" t="s">
        <v>86</v>
      </c>
    </row>
    <row r="363" spans="1:41" ht="14.5" thickBot="1">
      <c r="A363" s="504" t="s">
        <v>1</v>
      </c>
      <c r="B363" s="112">
        <f>IFERROR(IF(E363=0,0,Y363),0)</f>
        <v>0</v>
      </c>
      <c r="C363" s="110">
        <f>IFERROR(E363-B363,0)</f>
        <v>0</v>
      </c>
      <c r="D363" s="110"/>
      <c r="E363" s="524"/>
      <c r="F363" s="47"/>
      <c r="G363" s="577"/>
      <c r="H363" s="578"/>
      <c r="I363" s="578"/>
      <c r="J363" s="578"/>
      <c r="K363" s="578"/>
      <c r="L363" s="578"/>
      <c r="M363" s="578"/>
      <c r="N363" s="578"/>
      <c r="O363" s="582"/>
      <c r="P363" s="104"/>
      <c r="R363"/>
      <c r="S363"/>
      <c r="T363"/>
      <c r="U363" s="20" t="e">
        <f>((F353-((E364*F353+C365+D365)-E364)/E364))*E363</f>
        <v>#VALUE!</v>
      </c>
      <c r="V363" t="e">
        <f>H354*E363</f>
        <v>#VALUE!</v>
      </c>
      <c r="W363" s="3">
        <f>IFERROR(IF(E363=0,0,E363*H353),0)</f>
        <v>0</v>
      </c>
      <c r="X363" s="98">
        <f>IF(E363=0,0,E363*F352)</f>
        <v>0</v>
      </c>
      <c r="Y363" s="98">
        <f>IF(NOT(ISERROR(MATCH("Selvfinansieret",B359,0))),0,IF(OR(NOT(ISERROR(MATCH("Ej statsstøtte",B359,0))),NOT(ISERROR(MATCH(B359,AI369:AI371,0)))),E363,IF(AND(D365=0,C365=0),X363,IF(AND(D365&gt;0,C365=0),V363,IF(AND(D365&gt;0,C365&gt;0,V363=0),0,IF(AND(W363&lt;&gt;0,W363&lt;V363),W363,V363))))))</f>
        <v>0</v>
      </c>
      <c r="Z363" s="98"/>
      <c r="AA363" s="19"/>
      <c r="AB363" s="20"/>
      <c r="AC363"/>
      <c r="AD363" t="s">
        <v>113</v>
      </c>
      <c r="AE363" t="s">
        <v>114</v>
      </c>
      <c r="AF363" t="s">
        <v>122</v>
      </c>
      <c r="AG363" s="41" t="str">
        <f>""</f>
        <v/>
      </c>
      <c r="AH363" s="98" t="str">
        <f>IF(NOT(ISERROR(MATCH("Selvfinansieret",B351,0))),"",IF(NOT(ISERROR(MATCH(B351,{"ABER"},0))),AE363,IF(NOT(ISERROR(MATCH(B351,{"GBER"},0))),AF363,IF(NOT(ISERROR(MATCH(B351,{"FIBER"},0))),AG363,IF(NOT(ISERROR(MATCH(B351,{"Ej statsstøtte"},0))),AD363,"")))))</f>
        <v/>
      </c>
      <c r="AI363" s="40" t="s">
        <v>87</v>
      </c>
    </row>
    <row r="364" spans="1:41" ht="14.5" thickBot="1">
      <c r="A364" s="505" t="s">
        <v>0</v>
      </c>
      <c r="B364" s="143">
        <f>IF(B362+B363&lt;=0,0,B362+B363)</f>
        <v>0</v>
      </c>
      <c r="C364" s="143">
        <f>IF(C362+C363-C365&lt;=0,0,C362+C363-C365)</f>
        <v>0</v>
      </c>
      <c r="D364" s="113"/>
      <c r="E364" s="506">
        <f>SUM(E355+E356+E357+E358-E359-E360+E361)+E363</f>
        <v>0</v>
      </c>
      <c r="F364" s="82"/>
      <c r="G364" s="579"/>
      <c r="H364" s="580"/>
      <c r="I364" s="580"/>
      <c r="J364" s="580"/>
      <c r="K364" s="580"/>
      <c r="L364" s="580"/>
      <c r="M364" s="580"/>
      <c r="N364" s="580"/>
      <c r="O364" s="583"/>
      <c r="P364" s="23"/>
      <c r="R364"/>
      <c r="S364"/>
      <c r="T364"/>
      <c r="U364" s="20" t="e">
        <f>((F353-((E364*F353+C365+D365)-E364)/E364))*E364</f>
        <v>#VALUE!</v>
      </c>
      <c r="V364" t="e">
        <f>H354*E364</f>
        <v>#VALUE!</v>
      </c>
      <c r="W364" s="3">
        <f>IFERROR(IF(E364=0,0,E364*H353),0)</f>
        <v>0</v>
      </c>
      <c r="Y364" s="98">
        <f>IF(NOT(ISERROR(MATCH("Selvfinansieret",B360,0))),0,IF(OR(NOT(ISERROR(MATCH("Ej statsstøtte",B360,0))),NOT(ISERROR(MATCH(B360,AI370:AI372,0)))),E364,IF(AND(D365=0,C365=0),X364,IF(AND(D365&gt;0,C365=0),V364,IF(AND(D365&gt;0,C365&gt;0,V364=0),0,IF(AND(W364&lt;&gt;0,W364&lt;V364),W364,V364))))))</f>
        <v>0</v>
      </c>
      <c r="Z364" s="98"/>
      <c r="AA364" s="96"/>
      <c r="AB364" s="96"/>
      <c r="AC364"/>
      <c r="AD364" t="s">
        <v>114</v>
      </c>
      <c r="AE364" s="41" t="str">
        <f>""</f>
        <v/>
      </c>
      <c r="AF364" t="s">
        <v>111</v>
      </c>
      <c r="AG364" s="41" t="str">
        <f>""</f>
        <v/>
      </c>
      <c r="AH364" s="98" t="str">
        <f>IF(NOT(ISERROR(MATCH("Selvfinansieret",B351,0))),"",IF(NOT(ISERROR(MATCH(B351,{"ABER"},0))),AE364,IF(NOT(ISERROR(MATCH(B351,{"GBER"},0))),AF364,IF(NOT(ISERROR(MATCH(B351,{"FIBER"},0))),AG364,IF(NOT(ISERROR(MATCH(B351,{"Ej statsstøtte"},0))),AD364,"")))))</f>
        <v/>
      </c>
      <c r="AI364" s="20" t="s">
        <v>135</v>
      </c>
    </row>
    <row r="365" spans="1:41">
      <c r="A365" s="507" t="s">
        <v>101</v>
      </c>
      <c r="B365" s="510">
        <f>B364</f>
        <v>0</v>
      </c>
      <c r="C365" s="509"/>
      <c r="D365" s="509"/>
      <c r="E365" s="510">
        <f>SUM(B355+B356+B357+B358-B359-B360+B361)</f>
        <v>0</v>
      </c>
      <c r="F365" s="101"/>
      <c r="G365" s="511"/>
      <c r="H365" s="511"/>
      <c r="I365" s="511"/>
      <c r="J365" s="511"/>
      <c r="K365" s="511"/>
      <c r="L365" s="511"/>
      <c r="M365" s="511"/>
      <c r="N365" s="511"/>
      <c r="O365" s="511"/>
      <c r="P365" s="23"/>
      <c r="R365"/>
      <c r="S365"/>
      <c r="T365"/>
      <c r="U365"/>
      <c r="W365"/>
      <c r="Y365" s="98"/>
      <c r="Z365" s="98"/>
      <c r="AA365" s="35"/>
      <c r="AB365" s="97"/>
      <c r="AC365" s="20"/>
      <c r="AD365" t="s">
        <v>124</v>
      </c>
      <c r="AE365" s="3" t="str">
        <f>""</f>
        <v/>
      </c>
      <c r="AF365" s="41" t="s">
        <v>123</v>
      </c>
      <c r="AG365" s="41" t="str">
        <f>""</f>
        <v/>
      </c>
      <c r="AH365" s="98" t="str">
        <f>IF(NOT(ISERROR(MATCH("Selvfinansieret",B351,0))),"",IF(NOT(ISERROR(MATCH(B351,{"ABER"},0))),AE365,IF(NOT(ISERROR(MATCH(B351,{"GBER"},0))),AF365,IF(NOT(ISERROR(MATCH(B351,{"FIBER"},0))),AG365,IF(NOT(ISERROR(MATCH(B351,{"Ej statsstøtte"},0))),AD365,"")))))</f>
        <v/>
      </c>
      <c r="AI365" t="s">
        <v>149</v>
      </c>
      <c r="AK365" s="4"/>
      <c r="AL365" s="4"/>
      <c r="AM365" s="4"/>
      <c r="AN365" s="4"/>
      <c r="AO365" s="4"/>
    </row>
    <row r="366" spans="1:41">
      <c r="A366" s="512"/>
      <c r="B366" s="513"/>
      <c r="C366" s="513"/>
      <c r="D366" s="513"/>
      <c r="E366" s="514"/>
      <c r="F366" s="79"/>
      <c r="G366" s="511"/>
      <c r="H366" s="511"/>
      <c r="I366" s="511"/>
      <c r="J366" s="511"/>
      <c r="K366" s="511"/>
      <c r="L366" s="511"/>
      <c r="M366" s="511"/>
      <c r="N366" s="511"/>
      <c r="O366" s="511"/>
      <c r="P366" s="23"/>
      <c r="R366"/>
      <c r="S366"/>
      <c r="T366"/>
      <c r="U366"/>
      <c r="W366"/>
      <c r="Y366" s="98"/>
      <c r="Z366" s="98"/>
      <c r="AA366" s="98"/>
      <c r="AB366" s="4"/>
      <c r="AC366" s="4"/>
      <c r="AD366" t="s">
        <v>137</v>
      </c>
      <c r="AE366" s="4" t="str">
        <f>""</f>
        <v/>
      </c>
      <c r="AF366" s="4" t="str">
        <f>""</f>
        <v/>
      </c>
      <c r="AG366" s="41" t="str">
        <f>""</f>
        <v/>
      </c>
      <c r="AH366" s="98" t="str">
        <f>IF(NOT(ISERROR(MATCH("Selvfinansieret",B351,0))),"",IF(NOT(ISERROR(MATCH(B351,{"ABER"},0))),AE366,IF(NOT(ISERROR(MATCH(B351,{"GBER"},0))),AF366,IF(NOT(ISERROR(MATCH(B351,{"FIBER"},0))),AG366,IF(NOT(ISERROR(MATCH(B351,{"Ej statsstøtte"},0))),AD366,"")))))</f>
        <v/>
      </c>
      <c r="AI366" s="4"/>
      <c r="AJ366" s="4"/>
      <c r="AK366" s="4"/>
      <c r="AL366" s="4"/>
      <c r="AM366" s="4"/>
      <c r="AN366" s="4"/>
      <c r="AO366" s="4"/>
    </row>
    <row r="367" spans="1:41">
      <c r="A367" s="515"/>
      <c r="B367" s="516"/>
      <c r="C367" s="516"/>
      <c r="D367" s="516"/>
      <c r="E367" s="517" t="s">
        <v>133</v>
      </c>
      <c r="F367" s="518" t="str">
        <f>F352</f>
        <v/>
      </c>
      <c r="G367" s="79"/>
      <c r="H367" s="511"/>
      <c r="I367" s="511"/>
      <c r="J367" s="511"/>
      <c r="K367" s="511"/>
      <c r="L367" s="511"/>
      <c r="M367" s="511"/>
      <c r="N367" s="511"/>
      <c r="O367" s="511"/>
      <c r="P367" s="80"/>
      <c r="Q367" s="23"/>
      <c r="R367"/>
      <c r="S367"/>
      <c r="T367"/>
      <c r="U367"/>
      <c r="W367"/>
      <c r="Y367"/>
      <c r="Z367" s="98"/>
      <c r="AD367" s="4"/>
      <c r="AE367" s="4"/>
      <c r="AF367" s="4"/>
      <c r="AG367" s="4"/>
      <c r="AH367" s="4"/>
      <c r="AI367" s="4"/>
      <c r="AJ367" s="4"/>
      <c r="AK367" s="4"/>
      <c r="AL367" s="4"/>
      <c r="AM367" s="4"/>
      <c r="AN367" s="4"/>
      <c r="AO367" s="4"/>
    </row>
    <row r="368" spans="1:41" ht="28">
      <c r="A368" s="515"/>
      <c r="B368" s="516"/>
      <c r="C368" s="516"/>
      <c r="D368" s="516"/>
      <c r="E368" s="519" t="s">
        <v>152</v>
      </c>
      <c r="F368" s="518" t="str">
        <f>IFERROR(B364/E364,"")</f>
        <v/>
      </c>
      <c r="G368" s="79"/>
      <c r="H368" s="511"/>
      <c r="I368" s="511"/>
      <c r="J368" s="511"/>
      <c r="K368" s="511"/>
      <c r="L368" s="511"/>
      <c r="M368" s="511"/>
      <c r="N368" s="511"/>
      <c r="O368" s="511"/>
      <c r="P368" s="80"/>
      <c r="Q368" s="23"/>
      <c r="R368"/>
      <c r="S368"/>
      <c r="T368"/>
      <c r="U368"/>
      <c r="W368"/>
      <c r="Y368"/>
      <c r="Z368" s="98"/>
      <c r="AD368" s="4"/>
      <c r="AE368" s="4"/>
      <c r="AF368" s="4"/>
      <c r="AG368" s="4"/>
      <c r="AH368" s="4"/>
      <c r="AI368" s="4"/>
      <c r="AJ368" s="4"/>
      <c r="AK368" s="4"/>
      <c r="AL368" s="4"/>
      <c r="AM368" s="4"/>
      <c r="AN368" s="4"/>
      <c r="AO368" s="4"/>
    </row>
    <row r="369" spans="1:36">
      <c r="A369" s="14"/>
      <c r="B369" s="15"/>
      <c r="C369" s="15"/>
      <c r="D369" s="15"/>
      <c r="E369" s="16" t="s">
        <v>57</v>
      </c>
      <c r="F369" s="50">
        <f>IF(NOT(ISERROR(MATCH("Ej statsstøtte",B351,0))),0,IFERROR(E363/E362,0))</f>
        <v>0</v>
      </c>
      <c r="G369" s="520"/>
      <c r="H369" s="481"/>
      <c r="I369" s="481"/>
      <c r="J369" s="481"/>
      <c r="K369" s="481"/>
      <c r="L369" s="481"/>
      <c r="M369" s="481"/>
      <c r="N369" s="481"/>
      <c r="O369" s="481"/>
      <c r="P369" s="2"/>
      <c r="R369"/>
      <c r="S369"/>
      <c r="T369"/>
      <c r="U369"/>
      <c r="W369"/>
      <c r="Y369"/>
    </row>
    <row r="370" spans="1:36" ht="14.5">
      <c r="A370" s="31" t="s">
        <v>64</v>
      </c>
      <c r="B370" s="32">
        <f>IFERROR(E364/$E$15,0)</f>
        <v>0</v>
      </c>
      <c r="C370" s="15"/>
      <c r="D370" s="15"/>
      <c r="E370" s="174" t="s">
        <v>58</v>
      </c>
      <c r="F370" s="50">
        <f>IFERROR(E363/E355,0)</f>
        <v>0</v>
      </c>
      <c r="G370" s="404"/>
      <c r="H370" s="481"/>
      <c r="I370" s="481"/>
      <c r="J370" s="481"/>
      <c r="K370" s="481"/>
      <c r="L370" s="481"/>
      <c r="M370" s="481"/>
      <c r="N370" s="481"/>
      <c r="O370" s="481"/>
      <c r="P370" s="2"/>
      <c r="R370"/>
      <c r="S370"/>
      <c r="T370"/>
      <c r="U370"/>
      <c r="W370"/>
      <c r="Y370"/>
    </row>
    <row r="371" spans="1:36" ht="14.5">
      <c r="A371" s="521"/>
      <c r="B371" s="522"/>
      <c r="C371" s="404"/>
      <c r="D371" s="404"/>
      <c r="E371" s="174"/>
      <c r="F371" s="404"/>
      <c r="G371" s="404"/>
      <c r="H371" s="481"/>
      <c r="I371" s="481"/>
      <c r="J371" s="481"/>
      <c r="K371" s="481"/>
      <c r="L371" s="481"/>
      <c r="M371" s="481"/>
      <c r="N371" s="481"/>
      <c r="O371" s="481"/>
      <c r="P371" s="2"/>
      <c r="R371"/>
      <c r="S371"/>
      <c r="T371"/>
      <c r="U371"/>
      <c r="W371"/>
      <c r="Y371"/>
      <c r="AD371"/>
    </row>
    <row r="372" spans="1:36" ht="14.5">
      <c r="A372" s="9" t="s">
        <v>24</v>
      </c>
      <c r="B372" s="175"/>
      <c r="C372" s="119" t="s">
        <v>51</v>
      </c>
      <c r="D372" s="119"/>
      <c r="E372" s="10" t="s">
        <v>27</v>
      </c>
      <c r="F372" s="488"/>
      <c r="G372" s="489"/>
      <c r="H372" s="118"/>
      <c r="I372" s="120"/>
      <c r="J372" s="489"/>
      <c r="K372" s="489"/>
      <c r="L372" s="489"/>
      <c r="M372" s="489"/>
      <c r="N372" s="404"/>
      <c r="O372" s="404"/>
      <c r="R372" s="27"/>
      <c r="S372" s="36"/>
      <c r="T372" s="97"/>
      <c r="W372" s="3"/>
      <c r="X372" s="40"/>
      <c r="AA372" s="98" t="str">
        <f>IF(NOT(ISERROR(MATCH("Selvfinansieret",B373,0))),"",IF(NOT(ISERROR(MATCH(B373,{"ABER"},0))),IF(X372=0,"",X372),IF(NOT(ISERROR(MATCH(B373,{"GEBER"},0))),IF(AG387=0,"",AG387),IF(NOT(ISERROR(MATCH(B373,{"FIBER"},0))),IF(Z372=0,"",Z372),""))))</f>
        <v/>
      </c>
      <c r="AF372" s="98"/>
    </row>
    <row r="373" spans="1:36" ht="14.5">
      <c r="A373" s="9" t="s">
        <v>144</v>
      </c>
      <c r="B373" s="490"/>
      <c r="C373" s="119"/>
      <c r="D373" s="119"/>
      <c r="E373" s="10" t="s">
        <v>127</v>
      </c>
      <c r="F373" s="490" t="str">
        <f>IF(ISBLANK($F$19),"Projektform skal vælges ved hovedansøger",$F$19)</f>
        <v>Samarbejde</v>
      </c>
      <c r="G373" s="489"/>
      <c r="H373" s="118"/>
      <c r="I373" s="120"/>
      <c r="J373" s="489"/>
      <c r="K373" s="489"/>
      <c r="L373" s="489"/>
      <c r="M373" s="489"/>
      <c r="N373" s="404"/>
      <c r="O373" s="404"/>
      <c r="R373" s="27"/>
      <c r="S373" s="36"/>
      <c r="T373" s="40"/>
      <c r="W373" s="3"/>
      <c r="X373" s="40"/>
      <c r="Y373" s="41"/>
      <c r="AA373" s="98"/>
      <c r="AF373" s="98"/>
    </row>
    <row r="374" spans="1:36" ht="29">
      <c r="A374" s="10" t="s">
        <v>25</v>
      </c>
      <c r="B374" s="490"/>
      <c r="C374" s="10"/>
      <c r="D374" s="10"/>
      <c r="E374" s="128" t="s">
        <v>26</v>
      </c>
      <c r="F374" s="129" t="str">
        <f>IFERROR(IF(NOT(ISERROR(MATCH(B373,{"ABER"},0))),INDEX(ABER_Tilskudsprocent_liste[#All],MATCH(B374,ABER_Tilskudsprocent_liste[[#All],[Typer af projekter og aktiviteter/ virksomhedsstørrelse]],0),MATCH(AA376,ABER_Tilskudsprocent_liste[#Headers],0)),IF(NOT(ISERROR(MATCH(B373,{"GBER"},0))),INDEX(GEBER_Tilskudsprocent_liste[#All],MATCH(B374,GEBER_Tilskudsprocent_liste[[#All],[Typer af projekter og aktiviteter/ virksomhedsstørrelse]],0),MATCH(AA376,GEBER_Tilskudsprocent_liste[#Headers],0)),IF(NOT(ISERROR(MATCH(B373,{"FIBER"},0))),INDEX(FIBER_Tilskudsprocent_liste[#All],MATCH(B374,FIBER_Tilskudsprocent_liste[[#All],[Typer af projekter og aktiviteter/ virksomhedsstørrelse]],0),MATCH(AA376,FIBER_Tilskudsprocent_liste[#Headers],0)),""))),"")</f>
        <v/>
      </c>
      <c r="G374" s="128" t="s">
        <v>150</v>
      </c>
      <c r="H374" s="144" t="s">
        <v>155</v>
      </c>
      <c r="I374" s="145"/>
      <c r="J374" s="257" t="s">
        <v>158</v>
      </c>
      <c r="K374" s="257"/>
      <c r="L374" s="489"/>
      <c r="M374" s="489"/>
      <c r="N374" s="404"/>
      <c r="O374" s="404"/>
      <c r="R374" s="28"/>
      <c r="S374" s="37"/>
      <c r="T374" s="40"/>
      <c r="W374" s="3"/>
      <c r="X374" s="100"/>
      <c r="AB374" s="40"/>
      <c r="AF374" s="98"/>
    </row>
    <row r="375" spans="1:36" ht="14.5">
      <c r="A375" s="9"/>
      <c r="B375" s="10"/>
      <c r="C375" s="10"/>
      <c r="D375" s="10"/>
      <c r="E375" s="128"/>
      <c r="F375" s="150" t="str">
        <f>IFERROR(IF(NOT(ISERROR(MATCH(B373,{"ABER"},0))),INDEX(ABER_Tilskudsprocent_liste[#All],MATCH(B374,ABER_Tilskudsprocent_liste[[#All],[Typer af projekter og aktiviteter/ virksomhedsstørrelse]],0),MATCH(AA376,ABER_Tilskudsprocent_liste[#Headers],0)),IF(NOT(ISERROR(MATCH(B373,{"GBER"},0))),INDEX(GEBER_Tilskudsprocent_liste[#All],MATCH(B374,GEBER_Tilskudsprocent_liste[[#All],[Typer af projekter og aktiviteter/ virksomhedsstørrelse]],0),MATCH(AA376,GEBER_Tilskudsprocent_liste[#Headers],0)),IF(NOT(ISERROR(MATCH(B373,{"FIBER"},0))),INDEX(FIBER_Tilskudsprocent_liste[#All],MATCH(B374,FIBER_Tilskudsprocent_liste[[#All],[Typer af projekter og aktiviteter/ virksomhedsstørrelse]],0),MATCH(AA376,FIBER_Tilskudsprocent_liste[#Headers],0)),""))),"")</f>
        <v/>
      </c>
      <c r="G375" s="493"/>
      <c r="H375" s="257" t="str">
        <f>IFERROR(IF(E386*(1-F375)-C387&lt;0,F375-((E386*F375+C387)-E386)/E386,""),"")</f>
        <v/>
      </c>
      <c r="I375" s="257" t="str">
        <f>IFERROR(IF(D387&lt;&gt;0,IF(D387=E386,0,IF(C387&gt;0,(F375-D387/E386)-H375,"HA")),IF(E386*(1-F375)-C387&lt;0,((F375-((E386*F375+C387+D387)-E386)/E386)),"")),"")</f>
        <v/>
      </c>
      <c r="J375" s="494" t="e">
        <f>I375-H376</f>
        <v>#VALUE!</v>
      </c>
      <c r="K375" s="257"/>
      <c r="L375" s="489"/>
      <c r="M375" s="489"/>
      <c r="N375" s="404"/>
      <c r="O375" s="404"/>
      <c r="R375" s="28"/>
      <c r="S375" s="37"/>
      <c r="T375" s="40"/>
      <c r="U375" s="20" t="s">
        <v>157</v>
      </c>
      <c r="V375" t="s">
        <v>156</v>
      </c>
      <c r="W375" s="98" t="s">
        <v>154</v>
      </c>
      <c r="X375" s="98" t="s">
        <v>153</v>
      </c>
      <c r="Y375" s="98" t="s">
        <v>132</v>
      </c>
      <c r="AA375" s="21" t="s">
        <v>129</v>
      </c>
      <c r="AB375" s="25" t="s">
        <v>127</v>
      </c>
      <c r="AC375"/>
    </row>
    <row r="376" spans="1:36" ht="14.5" thickBot="1">
      <c r="A376" s="495"/>
      <c r="B376" s="478" t="s">
        <v>70</v>
      </c>
      <c r="C376" s="478" t="s">
        <v>145</v>
      </c>
      <c r="D376" s="478" t="s">
        <v>151</v>
      </c>
      <c r="E376" s="478" t="s">
        <v>0</v>
      </c>
      <c r="F376" s="479" t="s">
        <v>9</v>
      </c>
      <c r="G376" s="119"/>
      <c r="H376" s="498" t="e">
        <f>(F375-D387/E386)</f>
        <v>#VALUE!</v>
      </c>
      <c r="I376" s="493"/>
      <c r="J376" s="119"/>
      <c r="K376" s="493"/>
      <c r="L376" s="119"/>
      <c r="M376" s="119"/>
      <c r="N376" s="481"/>
      <c r="O376" s="481"/>
      <c r="P376" s="103"/>
      <c r="Q376" s="21"/>
      <c r="R376" s="38"/>
      <c r="S376" s="20"/>
      <c r="T376" s="20"/>
      <c r="U376"/>
      <c r="V376" s="3"/>
      <c r="W376" s="98"/>
      <c r="X376" s="98"/>
      <c r="Z376" s="40"/>
      <c r="AA376" s="19" t="str">
        <f>CONCATENATE(F372," - ",AB376)</f>
        <v xml:space="preserve"> - Samarbejde</v>
      </c>
      <c r="AB376" t="str">
        <f>F373</f>
        <v>Samarbejde</v>
      </c>
      <c r="AC376"/>
    </row>
    <row r="377" spans="1:36">
      <c r="A377" s="404" t="s">
        <v>67</v>
      </c>
      <c r="B377" s="110">
        <f>IFERROR(IF(E377=0,0,Y377),0)</f>
        <v>0</v>
      </c>
      <c r="C377" s="110">
        <f t="shared" ref="C377:C383" si="34">IFERROR(E377-B377,0)</f>
        <v>0</v>
      </c>
      <c r="D377" s="110"/>
      <c r="E377" s="523"/>
      <c r="F377" s="501"/>
      <c r="G377" s="575" t="s">
        <v>192</v>
      </c>
      <c r="H377" s="576"/>
      <c r="I377" s="576"/>
      <c r="J377" s="576"/>
      <c r="K377" s="576"/>
      <c r="L377" s="576"/>
      <c r="M377" s="576"/>
      <c r="N377" s="576"/>
      <c r="O377" s="581"/>
      <c r="P377" s="104"/>
      <c r="Q377" s="24"/>
      <c r="R377" s="35"/>
      <c r="S377" s="20"/>
      <c r="T377" s="20"/>
      <c r="U377" s="20" t="e">
        <f>((F375-((E386*F375+C387)-E386)/E386))*E377</f>
        <v>#VALUE!</v>
      </c>
      <c r="V377" t="e">
        <f>H376*E377</f>
        <v>#VALUE!</v>
      </c>
      <c r="W377" s="3">
        <f>IFERROR(IF(E377=0,0,E377*H375),0)</f>
        <v>0</v>
      </c>
      <c r="X377" s="98">
        <f>IF(E377=0,0,E377*F374)</f>
        <v>0</v>
      </c>
      <c r="Y377" s="98">
        <f>IF(NOT(ISERROR(MATCH("Selvfinansieret",B373,0))),0,IF(OR(NOT(ISERROR(MATCH("Ej statsstøtte",B373,0))),NOT(ISERROR(MATCH(B373,AI383:AI385,0)))),E377,IF(AND(D387=0,C387=0),X377,IF(AND(D387&gt;0,C387=0),V377,IF(AND(D387&gt;0,C387&gt;0,V377=0),0,IF(AND(W377&lt;&gt;0,W377&lt;V377),W377,V377))))))</f>
        <v>0</v>
      </c>
      <c r="AA377" s="19"/>
      <c r="AB377" s="20"/>
      <c r="AC377"/>
      <c r="AE377" s="537" t="s">
        <v>128</v>
      </c>
      <c r="AF377" s="537"/>
      <c r="AG377" s="537"/>
    </row>
    <row r="378" spans="1:36">
      <c r="A378" s="404" t="s">
        <v>3</v>
      </c>
      <c r="B378" s="110">
        <f t="shared" ref="B378:B383" si="35">IFERROR(IF(E378=0,0,Y378),0)</f>
        <v>0</v>
      </c>
      <c r="C378" s="110">
        <f t="shared" si="34"/>
        <v>0</v>
      </c>
      <c r="D378" s="110"/>
      <c r="E378" s="523"/>
      <c r="F378" s="46"/>
      <c r="G378" s="577"/>
      <c r="H378" s="578"/>
      <c r="I378" s="578"/>
      <c r="J378" s="578"/>
      <c r="K378" s="578"/>
      <c r="L378" s="578"/>
      <c r="M378" s="578"/>
      <c r="N378" s="578"/>
      <c r="O378" s="582"/>
      <c r="P378" s="104"/>
      <c r="Q378" s="35"/>
      <c r="R378" s="39"/>
      <c r="S378" s="22"/>
      <c r="T378" s="20"/>
      <c r="U378" s="20" t="e">
        <f>((F375-((E386*F375+C387+D387)-E386)/E386))*E378</f>
        <v>#VALUE!</v>
      </c>
      <c r="V378" t="e">
        <f>H376*E378</f>
        <v>#VALUE!</v>
      </c>
      <c r="W378" s="3">
        <f>IFERROR(IF(E378=0,0,E378*H375),0)</f>
        <v>0</v>
      </c>
      <c r="X378" s="98">
        <f>IF(E378=0,0,E378*F374)</f>
        <v>0</v>
      </c>
      <c r="Y378" s="98">
        <f>IF(NOT(ISERROR(MATCH("Selvfinansieret",B374,0))),0,IF(OR(NOT(ISERROR(MATCH("Ej statsstøtte",B374,0))),NOT(ISERROR(MATCH(B374,AI384:AI386,0)))),E378,IF(AND(D387=0,C387=0),X378,IF(AND(D387&gt;0,C387=0),V378,IF(AND(D387&gt;0,C387&gt;0,V378=0),0,IF(AND(W378&lt;&gt;0,W378&lt;V378),W378,V378))))))</f>
        <v>0</v>
      </c>
      <c r="AA378" s="19"/>
      <c r="AB378" s="20"/>
      <c r="AC378"/>
    </row>
    <row r="379" spans="1:36">
      <c r="A379" s="404" t="s">
        <v>69</v>
      </c>
      <c r="B379" s="110">
        <f t="shared" si="35"/>
        <v>0</v>
      </c>
      <c r="C379" s="110">
        <f t="shared" si="34"/>
        <v>0</v>
      </c>
      <c r="D379" s="110"/>
      <c r="E379" s="523"/>
      <c r="F379" s="46"/>
      <c r="G379" s="577"/>
      <c r="H379" s="578"/>
      <c r="I379" s="578"/>
      <c r="J379" s="578"/>
      <c r="K379" s="578"/>
      <c r="L379" s="578"/>
      <c r="M379" s="578"/>
      <c r="N379" s="578"/>
      <c r="O379" s="582"/>
      <c r="P379" s="104"/>
      <c r="Q379" s="35"/>
      <c r="R379" s="39"/>
      <c r="S379" s="22"/>
      <c r="T379" s="20"/>
      <c r="U379" s="20" t="e">
        <f>((F375-((E386*F375+C387+D387)-E386)/E386))*E379</f>
        <v>#VALUE!</v>
      </c>
      <c r="V379" t="e">
        <f>H376*E379</f>
        <v>#VALUE!</v>
      </c>
      <c r="W379" s="3">
        <f>IFERROR(IF(E379=0,0,E379*H375),0)</f>
        <v>0</v>
      </c>
      <c r="X379" s="98">
        <f>IF(E379=0,0,E379*F374)</f>
        <v>0</v>
      </c>
      <c r="Y379" s="98">
        <f>IF(NOT(ISERROR(MATCH("Selvfinansieret",B375,0))),0,IF(OR(NOT(ISERROR(MATCH("Ej statsstøtte",B375,0))),NOT(ISERROR(MATCH(B375,AI385:AI387,0)))),E379,IF(AND(D387=0,C387=0),X379,IF(AND(D387&gt;0,C387=0),V379,IF(AND(D387&gt;0,C387&gt;0,V379=0),0,IF(AND(W379&lt;&gt;0,W379&lt;V379),W379,V379))))))</f>
        <v>0</v>
      </c>
      <c r="AA379" s="19"/>
      <c r="AB379" s="20"/>
      <c r="AC379"/>
      <c r="AD379" s="29" t="s">
        <v>147</v>
      </c>
      <c r="AE379" s="29" t="s">
        <v>115</v>
      </c>
      <c r="AF379" s="29" t="s">
        <v>136</v>
      </c>
      <c r="AG379" s="29" t="s">
        <v>116</v>
      </c>
      <c r="AH379" s="29" t="s">
        <v>134</v>
      </c>
      <c r="AI379" s="29" t="s">
        <v>138</v>
      </c>
      <c r="AJ379" s="29" t="s">
        <v>148</v>
      </c>
    </row>
    <row r="380" spans="1:36">
      <c r="A380" s="404" t="s">
        <v>34</v>
      </c>
      <c r="B380" s="110">
        <f t="shared" si="35"/>
        <v>0</v>
      </c>
      <c r="C380" s="110">
        <f t="shared" si="34"/>
        <v>0</v>
      </c>
      <c r="D380" s="110"/>
      <c r="E380" s="523"/>
      <c r="F380" s="46"/>
      <c r="G380" s="577"/>
      <c r="H380" s="578"/>
      <c r="I380" s="578"/>
      <c r="J380" s="578"/>
      <c r="K380" s="578"/>
      <c r="L380" s="578"/>
      <c r="M380" s="578"/>
      <c r="N380" s="578"/>
      <c r="O380" s="582"/>
      <c r="P380" s="105"/>
      <c r="Q380" s="35"/>
      <c r="R380" s="39"/>
      <c r="S380" s="22"/>
      <c r="T380" s="20"/>
      <c r="U380" s="20" t="e">
        <f>((F375-((E386*F375+C387+D387)-E386)/E386))*E380</f>
        <v>#VALUE!</v>
      </c>
      <c r="V380" t="e">
        <f>H376*E380</f>
        <v>#VALUE!</v>
      </c>
      <c r="W380" s="3">
        <f>IFERROR(IF(E380=0,0,E380*H375),0)</f>
        <v>0</v>
      </c>
      <c r="X380" s="98">
        <f>IF(E380=0,0,E380*F374)</f>
        <v>0</v>
      </c>
      <c r="Y380" s="98">
        <f>IF(NOT(ISERROR(MATCH("Selvfinansieret",B376,0))),0,IF(OR(NOT(ISERROR(MATCH("Ej statsstøtte",B376,0))),NOT(ISERROR(MATCH(B376,AI386:AI388,0)))),E380,IF(AND(D387=0,C387=0),X380,IF(AND(D387&gt;0,C387=0),V380,IF(AND(D387&gt;0,C387&gt;0,V380=0),0,IF(AND(W380&lt;&gt;0,W380&lt;V380),W380,V380))))))</f>
        <v>0</v>
      </c>
      <c r="AA380" t="s">
        <v>130</v>
      </c>
      <c r="AB380" t="s">
        <v>125</v>
      </c>
      <c r="AC380"/>
      <c r="AD380" t="s">
        <v>109</v>
      </c>
      <c r="AE380" t="s">
        <v>109</v>
      </c>
      <c r="AF380" t="s">
        <v>117</v>
      </c>
      <c r="AG380" s="95" t="s">
        <v>124</v>
      </c>
      <c r="AH380" s="98" t="str">
        <f>IF(NOT(ISERROR(MATCH("Selvfinansieret",B373,0))),"",IF(NOT(ISERROR(MATCH(B373,{"ABER"},0))),AE380,IF(NOT(ISERROR(MATCH(B373,{"GBER"},0))),AF380,IF(NOT(ISERROR(MATCH(B373,{"FIBER"},0))),AG380,IF(NOT(ISERROR(MATCH(B373,{"Ej statsstøtte"},0))),AD380,"")))))</f>
        <v/>
      </c>
      <c r="AI380" s="96" t="s">
        <v>115</v>
      </c>
    </row>
    <row r="381" spans="1:36">
      <c r="A381" s="404" t="s">
        <v>2</v>
      </c>
      <c r="B381" s="110">
        <f t="shared" si="35"/>
        <v>0</v>
      </c>
      <c r="C381" s="110">
        <f t="shared" si="34"/>
        <v>0</v>
      </c>
      <c r="D381" s="110"/>
      <c r="E381" s="523"/>
      <c r="F381" s="46"/>
      <c r="G381" s="577"/>
      <c r="H381" s="578"/>
      <c r="I381" s="578"/>
      <c r="J381" s="578"/>
      <c r="K381" s="578"/>
      <c r="L381" s="578"/>
      <c r="M381" s="578"/>
      <c r="N381" s="578"/>
      <c r="O381" s="582"/>
      <c r="P381" s="105"/>
      <c r="Q381" s="35"/>
      <c r="R381" s="39"/>
      <c r="S381" s="22"/>
      <c r="T381" s="20"/>
      <c r="U381" s="20" t="e">
        <f>((F375-((E386*F375+C387+D387)-E386)/E386))*E381</f>
        <v>#VALUE!</v>
      </c>
      <c r="V381" t="e">
        <f>H376*E381</f>
        <v>#VALUE!</v>
      </c>
      <c r="W381" s="3">
        <f>IFERROR(IF(E381=0,0,E381*H375),0)</f>
        <v>0</v>
      </c>
      <c r="X381" s="98">
        <f>IF(E381=0,0,E381*F374)</f>
        <v>0</v>
      </c>
      <c r="Y381" s="98">
        <f>IF(NOT(ISERROR(MATCH("Selvfinansieret",B377,0))),0,IF(OR(NOT(ISERROR(MATCH("Ej statsstøtte",B377,0))),NOT(ISERROR(MATCH(B377,AI387:AI389,0)))),E381,IF(AND(D387=0,C387=0),X381,IF(AND(D387&gt;0,C387=0),V381,IF(AND(D387&gt;0,C387&gt;0,V381=0),0,IF(AND(W381&lt;&gt;0,W381&lt;V381),W381,V381))))))</f>
        <v>0</v>
      </c>
      <c r="AA381" t="s">
        <v>56</v>
      </c>
      <c r="AB381" t="s">
        <v>126</v>
      </c>
      <c r="AC381"/>
      <c r="AD381" t="s">
        <v>110</v>
      </c>
      <c r="AE381" t="s">
        <v>110</v>
      </c>
      <c r="AF381" t="s">
        <v>118</v>
      </c>
      <c r="AG381" s="95" t="s">
        <v>111</v>
      </c>
      <c r="AH381" s="98" t="str">
        <f>IF(NOT(ISERROR(MATCH("Selvfinansieret",B373,0))),"",IF(NOT(ISERROR(MATCH(B373,{"ABER"},0))),AE381,IF(NOT(ISERROR(MATCH(B373,{"GBER"},0))),AF381,IF(NOT(ISERROR(MATCH(B373,{"FIBER"},0))),AG381,IF(NOT(ISERROR(MATCH(B373,{"Ej statsstøtte"},0))),AD381,"")))))</f>
        <v/>
      </c>
      <c r="AI381" s="97" t="s">
        <v>136</v>
      </c>
    </row>
    <row r="382" spans="1:36" ht="14.25" customHeight="1">
      <c r="A382" s="404" t="s">
        <v>10</v>
      </c>
      <c r="B382" s="110">
        <f t="shared" si="35"/>
        <v>0</v>
      </c>
      <c r="C382" s="110">
        <f t="shared" si="34"/>
        <v>0</v>
      </c>
      <c r="D382" s="110"/>
      <c r="E382" s="523"/>
      <c r="F382" s="46"/>
      <c r="G382" s="577"/>
      <c r="H382" s="578"/>
      <c r="I382" s="578"/>
      <c r="J382" s="578"/>
      <c r="K382" s="578"/>
      <c r="L382" s="578"/>
      <c r="M382" s="578"/>
      <c r="N382" s="578"/>
      <c r="O382" s="582"/>
      <c r="P382" s="104"/>
      <c r="Q382" s="35"/>
      <c r="R382" s="39"/>
      <c r="S382" s="22"/>
      <c r="T382" s="20"/>
      <c r="U382" s="20" t="e">
        <f>((F375-((E386*F375+C387+D387)-E386)/E386))*E382</f>
        <v>#VALUE!</v>
      </c>
      <c r="V382" t="e">
        <f>H376*E382</f>
        <v>#VALUE!</v>
      </c>
      <c r="W382" s="3">
        <f>IFERROR(IF(E382=0,0,E382*H375),0)</f>
        <v>0</v>
      </c>
      <c r="X382" s="98">
        <f>IF(E382=0,0,E382*F374)</f>
        <v>0</v>
      </c>
      <c r="Y382" s="98">
        <f>IF(NOT(ISERROR(MATCH("Selvfinansieret",B378,0))),0,IF(OR(NOT(ISERROR(MATCH("Ej statsstøtte",B378,0))),NOT(ISERROR(MATCH(B378,AI388:AI390,0)))),E382,IF(AND(D387=0,C387=0),X382,IF(AND(D387&gt;0,C387=0),V382,IF(AND(D387&gt;0,C387&gt;0,V382=0),0,IF(AND(W382&lt;&gt;0,W382&lt;V382),W382,V382))))))</f>
        <v>0</v>
      </c>
      <c r="Z382" s="98"/>
      <c r="AA382" t="s">
        <v>131</v>
      </c>
      <c r="AB382"/>
      <c r="AC382"/>
      <c r="AD382" t="s">
        <v>111</v>
      </c>
      <c r="AE382" t="s">
        <v>111</v>
      </c>
      <c r="AF382" t="s">
        <v>119</v>
      </c>
      <c r="AG382" s="137" t="s">
        <v>137</v>
      </c>
      <c r="AH382" s="98" t="str">
        <f>IF(NOT(ISERROR(MATCH("Selvfinansieret",B373,0))),"",IF(NOT(ISERROR(MATCH(B373,{"ABER"},0))),AE382,IF(NOT(ISERROR(MATCH(B373,{"GBER"},0))),AF382,IF(NOT(ISERROR(MATCH(B373,{"FIBER"},0))),AG382,IF(NOT(ISERROR(MATCH(B373,{"Ej statsstøtte"},0))),AD382,"")))))</f>
        <v/>
      </c>
      <c r="AI382" s="97" t="s">
        <v>116</v>
      </c>
    </row>
    <row r="383" spans="1:36" ht="14.5" thickBot="1">
      <c r="A383" s="476" t="s">
        <v>68</v>
      </c>
      <c r="B383" s="110">
        <f t="shared" si="35"/>
        <v>0</v>
      </c>
      <c r="C383" s="110">
        <f t="shared" si="34"/>
        <v>0</v>
      </c>
      <c r="D383" s="110"/>
      <c r="E383" s="524"/>
      <c r="F383" s="221"/>
      <c r="G383" s="578"/>
      <c r="H383" s="578"/>
      <c r="I383" s="578"/>
      <c r="J383" s="578"/>
      <c r="K383" s="578"/>
      <c r="L383" s="578"/>
      <c r="M383" s="578"/>
      <c r="N383" s="578"/>
      <c r="O383" s="582"/>
      <c r="P383" s="104"/>
      <c r="Q383" s="35"/>
      <c r="R383" s="39"/>
      <c r="S383" s="22"/>
      <c r="T383" s="20"/>
      <c r="U383" s="20" t="e">
        <f>((F375-((E386*F375+C387+D387)-E386)/E386))*E383</f>
        <v>#VALUE!</v>
      </c>
      <c r="V383" t="e">
        <f>H376*E383</f>
        <v>#VALUE!</v>
      </c>
      <c r="W383" s="3">
        <f>IFERROR(IF(E383=0,0,E383*H375),0)</f>
        <v>0</v>
      </c>
      <c r="X383" s="98">
        <f>IF(E383=0,0,E383*F374)</f>
        <v>0</v>
      </c>
      <c r="Y383" s="98">
        <f>IF(NOT(ISERROR(MATCH("Selvfinansieret",B379,0))),0,IF(OR(NOT(ISERROR(MATCH("Ej statsstøtte",B379,0))),NOT(ISERROR(MATCH(B379,AI389:AI391,0)))),E383,IF(AND(D387=0,C387=0),X383,IF(AND(D387&gt;0,C387=0),V383,IF(AND(D387&gt;0,C387&gt;0,V383=0),0,IF(AND(W383&lt;&gt;0,W383&lt;V383),W383,V383))))))</f>
        <v>0</v>
      </c>
      <c r="Z383" s="98"/>
      <c r="AA383" t="s">
        <v>72</v>
      </c>
      <c r="AB383"/>
      <c r="AC383"/>
      <c r="AD383" t="s">
        <v>112</v>
      </c>
      <c r="AE383" t="s">
        <v>112</v>
      </c>
      <c r="AF383" t="s">
        <v>120</v>
      </c>
      <c r="AG383" s="41" t="str">
        <f>""</f>
        <v/>
      </c>
      <c r="AH383" s="98" t="str">
        <f>IF(NOT(ISERROR(MATCH("Selvfinansieret",B373,0))),"",IF(NOT(ISERROR(MATCH(B373,{"ABER"},0))),AE383,IF(NOT(ISERROR(MATCH(B373,{"GBER"},0))),AF383,IF(NOT(ISERROR(MATCH(B373,{"FIBER"},0))),AG383,IF(NOT(ISERROR(MATCH(B373,{"Ej statsstøtte"},0))),AD383,"")))))</f>
        <v/>
      </c>
      <c r="AI383" s="40" t="s">
        <v>85</v>
      </c>
    </row>
    <row r="384" spans="1:36">
      <c r="A384" s="503" t="s">
        <v>21</v>
      </c>
      <c r="B384" s="111">
        <f>SUM(B377+B378+B379+B380-B381-B382+B383)</f>
        <v>0</v>
      </c>
      <c r="C384" s="111">
        <f>SUM(C377+C378+C379+C380-C381-C382+C383)</f>
        <v>0</v>
      </c>
      <c r="D384" s="111"/>
      <c r="E384" s="111">
        <f>SUM(B384:C384)</f>
        <v>0</v>
      </c>
      <c r="F384" s="48"/>
      <c r="G384" s="577"/>
      <c r="H384" s="578"/>
      <c r="I384" s="578"/>
      <c r="J384" s="578"/>
      <c r="K384" s="578"/>
      <c r="L384" s="578"/>
      <c r="M384" s="578"/>
      <c r="N384" s="578"/>
      <c r="O384" s="582"/>
      <c r="P384" s="23"/>
      <c r="R384"/>
      <c r="S384"/>
      <c r="T384"/>
      <c r="U384" s="20" t="e">
        <f>((F375-((E386*F375+C387+D387)-E386)/E386))*E384</f>
        <v>#VALUE!</v>
      </c>
      <c r="V384" t="e">
        <f>H376*E384</f>
        <v>#VALUE!</v>
      </c>
      <c r="W384" s="3">
        <f>IFERROR(IF(E384=0,0,E384*H375),0)</f>
        <v>0</v>
      </c>
      <c r="X384" s="98">
        <f>IF(E384=0,0,E384*F374)</f>
        <v>0</v>
      </c>
      <c r="Y384" s="98">
        <f>IF(NOT(ISERROR(MATCH("Selvfinansieret",B380,0))),0,IF(OR(NOT(ISERROR(MATCH("Ej statsstøtte",B380,0))),NOT(ISERROR(MATCH(B380,AI390:AI392,0)))),E384,IF(AND(D387=0,C387=0),X384,IF(AND(D387&gt;0,C387=0),V384,IF(AND(D387&gt;0,C387&gt;0,V384=0),0,IF(AND(W384&lt;&gt;0,W384&lt;V384),W384,V384))))))</f>
        <v>0</v>
      </c>
      <c r="Z384" s="98"/>
      <c r="AA384" t="s">
        <v>146</v>
      </c>
      <c r="AB384"/>
      <c r="AC384"/>
      <c r="AD384" t="s">
        <v>122</v>
      </c>
      <c r="AE384" t="s">
        <v>113</v>
      </c>
      <c r="AF384" t="s">
        <v>121</v>
      </c>
      <c r="AG384" s="41" t="str">
        <f>""</f>
        <v/>
      </c>
      <c r="AH384" s="98" t="str">
        <f>IF(NOT(ISERROR(MATCH("Selvfinansieret",B373,0))),"",IF(NOT(ISERROR(MATCH(B373,{"ABER"},0))),AE384,IF(NOT(ISERROR(MATCH(B373,{"GBER"},0))),AF384,IF(NOT(ISERROR(MATCH(B373,{"FIBER"},0))),AG384,IF(NOT(ISERROR(MATCH(B373,{"Ej statsstøtte"},0))),AD384,"")))))</f>
        <v/>
      </c>
      <c r="AI384" s="40" t="s">
        <v>86</v>
      </c>
    </row>
    <row r="385" spans="1:41" ht="14.5" thickBot="1">
      <c r="A385" s="504" t="s">
        <v>1</v>
      </c>
      <c r="B385" s="112">
        <f>IFERROR(IF(E385=0,0,Y385),0)</f>
        <v>0</v>
      </c>
      <c r="C385" s="110">
        <f>IFERROR(E385-B385,0)</f>
        <v>0</v>
      </c>
      <c r="D385" s="110"/>
      <c r="E385" s="524"/>
      <c r="F385" s="47"/>
      <c r="G385" s="577"/>
      <c r="H385" s="578"/>
      <c r="I385" s="578"/>
      <c r="J385" s="578"/>
      <c r="K385" s="578"/>
      <c r="L385" s="578"/>
      <c r="M385" s="578"/>
      <c r="N385" s="578"/>
      <c r="O385" s="582"/>
      <c r="P385" s="104"/>
      <c r="R385"/>
      <c r="S385"/>
      <c r="T385"/>
      <c r="U385" s="20" t="e">
        <f>((F375-((E386*F375+C387+D387)-E386)/E386))*E385</f>
        <v>#VALUE!</v>
      </c>
      <c r="V385" t="e">
        <f>H376*E385</f>
        <v>#VALUE!</v>
      </c>
      <c r="W385" s="3">
        <f>IFERROR(IF(E385=0,0,E385*H375),0)</f>
        <v>0</v>
      </c>
      <c r="X385" s="98">
        <f>IF(E385=0,0,E385*F374)</f>
        <v>0</v>
      </c>
      <c r="Y385" s="98">
        <f>IF(NOT(ISERROR(MATCH("Selvfinansieret",B381,0))),0,IF(OR(NOT(ISERROR(MATCH("Ej statsstøtte",B381,0))),NOT(ISERROR(MATCH(B381,AI391:AI393,0)))),E385,IF(AND(D387=0,C387=0),X385,IF(AND(D387&gt;0,C387=0),V385,IF(AND(D387&gt;0,C387&gt;0,V385=0),0,IF(AND(W385&lt;&gt;0,W385&lt;V385),W385,V385))))))</f>
        <v>0</v>
      </c>
      <c r="Z385" s="98"/>
      <c r="AA385" s="19"/>
      <c r="AB385" s="20"/>
      <c r="AC385"/>
      <c r="AD385" t="s">
        <v>113</v>
      </c>
      <c r="AE385" t="s">
        <v>114</v>
      </c>
      <c r="AF385" t="s">
        <v>122</v>
      </c>
      <c r="AG385" s="41" t="str">
        <f>""</f>
        <v/>
      </c>
      <c r="AH385" s="98" t="str">
        <f>IF(NOT(ISERROR(MATCH("Selvfinansieret",B373,0))),"",IF(NOT(ISERROR(MATCH(B373,{"ABER"},0))),AE385,IF(NOT(ISERROR(MATCH(B373,{"GBER"},0))),AF385,IF(NOT(ISERROR(MATCH(B373,{"FIBER"},0))),AG385,IF(NOT(ISERROR(MATCH(B373,{"Ej statsstøtte"},0))),AD385,"")))))</f>
        <v/>
      </c>
      <c r="AI385" s="40" t="s">
        <v>87</v>
      </c>
    </row>
    <row r="386" spans="1:41" ht="14.5" thickBot="1">
      <c r="A386" s="505" t="s">
        <v>0</v>
      </c>
      <c r="B386" s="143">
        <f>IF(B384+B385&lt;=0,0,B384+B385)</f>
        <v>0</v>
      </c>
      <c r="C386" s="143">
        <f>IF(C384+C385-C387&lt;=0,0,C384+C385-C387)</f>
        <v>0</v>
      </c>
      <c r="D386" s="113"/>
      <c r="E386" s="506">
        <f>SUM(E377+E378+E379+E380-E381-E382+E383)+E385</f>
        <v>0</v>
      </c>
      <c r="F386" s="82"/>
      <c r="G386" s="579"/>
      <c r="H386" s="580"/>
      <c r="I386" s="580"/>
      <c r="J386" s="580"/>
      <c r="K386" s="580"/>
      <c r="L386" s="580"/>
      <c r="M386" s="580"/>
      <c r="N386" s="580"/>
      <c r="O386" s="583"/>
      <c r="P386" s="23"/>
      <c r="R386"/>
      <c r="S386"/>
      <c r="T386"/>
      <c r="U386" s="20" t="e">
        <f>((F375-((E386*F375+C387+D387)-E386)/E386))*E386</f>
        <v>#VALUE!</v>
      </c>
      <c r="V386" t="e">
        <f>H376*E386</f>
        <v>#VALUE!</v>
      </c>
      <c r="W386" s="3">
        <f>IFERROR(IF(E386=0,0,E386*H375),0)</f>
        <v>0</v>
      </c>
      <c r="Y386" s="98">
        <f>IF(NOT(ISERROR(MATCH("Selvfinansieret",B382,0))),0,IF(OR(NOT(ISERROR(MATCH("Ej statsstøtte",B382,0))),NOT(ISERROR(MATCH(B382,AI392:AI394,0)))),E386,IF(AND(D387=0,C387=0),X386,IF(AND(D387&gt;0,C387=0),V386,IF(AND(D387&gt;0,C387&gt;0,V386=0),0,IF(AND(W386&lt;&gt;0,W386&lt;V386),W386,V386))))))</f>
        <v>0</v>
      </c>
      <c r="Z386" s="98"/>
      <c r="AA386" s="96"/>
      <c r="AB386" s="96"/>
      <c r="AC386"/>
      <c r="AD386" t="s">
        <v>114</v>
      </c>
      <c r="AE386" s="41" t="str">
        <f>""</f>
        <v/>
      </c>
      <c r="AF386" t="s">
        <v>111</v>
      </c>
      <c r="AG386" s="41" t="str">
        <f>""</f>
        <v/>
      </c>
      <c r="AH386" s="98" t="str">
        <f>IF(NOT(ISERROR(MATCH("Selvfinansieret",B373,0))),"",IF(NOT(ISERROR(MATCH(B373,{"ABER"},0))),AE386,IF(NOT(ISERROR(MATCH(B373,{"GBER"},0))),AF386,IF(NOT(ISERROR(MATCH(B373,{"FIBER"},0))),AG386,IF(NOT(ISERROR(MATCH(B373,{"Ej statsstøtte"},0))),AD386,"")))))</f>
        <v/>
      </c>
      <c r="AI386" s="20" t="s">
        <v>135</v>
      </c>
    </row>
    <row r="387" spans="1:41">
      <c r="A387" s="507" t="s">
        <v>101</v>
      </c>
      <c r="B387" s="510">
        <f>B386</f>
        <v>0</v>
      </c>
      <c r="C387" s="509"/>
      <c r="D387" s="509"/>
      <c r="E387" s="510">
        <f>SUM(B377+B378+B379+B380-B381-B382+B383)</f>
        <v>0</v>
      </c>
      <c r="F387" s="101"/>
      <c r="G387" s="511"/>
      <c r="H387" s="511"/>
      <c r="I387" s="511"/>
      <c r="J387" s="511"/>
      <c r="K387" s="511"/>
      <c r="L387" s="511"/>
      <c r="M387" s="511"/>
      <c r="N387" s="511"/>
      <c r="O387" s="511"/>
      <c r="P387" s="23"/>
      <c r="R387"/>
      <c r="S387"/>
      <c r="T387"/>
      <c r="U387"/>
      <c r="W387"/>
      <c r="Y387" s="98"/>
      <c r="Z387" s="98"/>
      <c r="AA387" s="35"/>
      <c r="AB387" s="97"/>
      <c r="AC387" s="20"/>
      <c r="AD387" t="s">
        <v>124</v>
      </c>
      <c r="AE387" s="3" t="str">
        <f>""</f>
        <v/>
      </c>
      <c r="AF387" s="41" t="s">
        <v>123</v>
      </c>
      <c r="AG387" s="41" t="str">
        <f>""</f>
        <v/>
      </c>
      <c r="AH387" s="98" t="str">
        <f>IF(NOT(ISERROR(MATCH("Selvfinansieret",B373,0))),"",IF(NOT(ISERROR(MATCH(B373,{"ABER"},0))),AE387,IF(NOT(ISERROR(MATCH(B373,{"GBER"},0))),AF387,IF(NOT(ISERROR(MATCH(B373,{"FIBER"},0))),AG387,IF(NOT(ISERROR(MATCH(B373,{"Ej statsstøtte"},0))),AD387,"")))))</f>
        <v/>
      </c>
      <c r="AI387" t="s">
        <v>149</v>
      </c>
      <c r="AK387" s="4"/>
      <c r="AL387" s="4"/>
      <c r="AM387" s="4"/>
      <c r="AN387" s="4"/>
      <c r="AO387" s="4"/>
    </row>
    <row r="388" spans="1:41">
      <c r="A388" s="512"/>
      <c r="B388" s="513"/>
      <c r="C388" s="513"/>
      <c r="D388" s="513"/>
      <c r="E388" s="514"/>
      <c r="F388" s="79"/>
      <c r="G388" s="511"/>
      <c r="H388" s="511"/>
      <c r="I388" s="511"/>
      <c r="J388" s="511"/>
      <c r="K388" s="511"/>
      <c r="L388" s="511"/>
      <c r="M388" s="511"/>
      <c r="N388" s="511"/>
      <c r="O388" s="511"/>
      <c r="P388" s="23"/>
      <c r="R388"/>
      <c r="S388"/>
      <c r="T388"/>
      <c r="U388"/>
      <c r="W388"/>
      <c r="Y388" s="98"/>
      <c r="Z388" s="98"/>
      <c r="AA388" s="98"/>
      <c r="AB388" s="4"/>
      <c r="AC388" s="4"/>
      <c r="AD388" t="s">
        <v>137</v>
      </c>
      <c r="AE388" s="4" t="str">
        <f>""</f>
        <v/>
      </c>
      <c r="AF388" s="4" t="str">
        <f>""</f>
        <v/>
      </c>
      <c r="AG388" s="41" t="str">
        <f>""</f>
        <v/>
      </c>
      <c r="AH388" s="98" t="str">
        <f>IF(NOT(ISERROR(MATCH("Selvfinansieret",B373,0))),"",IF(NOT(ISERROR(MATCH(B373,{"ABER"},0))),AE388,IF(NOT(ISERROR(MATCH(B373,{"GBER"},0))),AF388,IF(NOT(ISERROR(MATCH(B373,{"FIBER"},0))),AG388,IF(NOT(ISERROR(MATCH(B373,{"Ej statsstøtte"},0))),AD388,"")))))</f>
        <v/>
      </c>
      <c r="AI388" s="4"/>
      <c r="AJ388" s="4"/>
      <c r="AK388" s="4"/>
      <c r="AL388" s="4"/>
      <c r="AM388" s="4"/>
      <c r="AN388" s="4"/>
      <c r="AO388" s="4"/>
    </row>
    <row r="389" spans="1:41">
      <c r="A389" s="515"/>
      <c r="B389" s="516"/>
      <c r="C389" s="516"/>
      <c r="D389" s="516"/>
      <c r="E389" s="517" t="s">
        <v>133</v>
      </c>
      <c r="F389" s="518" t="str">
        <f>F374</f>
        <v/>
      </c>
      <c r="G389" s="79"/>
      <c r="H389" s="511"/>
      <c r="I389" s="511"/>
      <c r="J389" s="511"/>
      <c r="K389" s="511"/>
      <c r="L389" s="511"/>
      <c r="M389" s="511"/>
      <c r="N389" s="511"/>
      <c r="O389" s="511"/>
      <c r="P389" s="80"/>
      <c r="Q389" s="23"/>
      <c r="R389"/>
      <c r="S389"/>
      <c r="T389"/>
      <c r="U389"/>
      <c r="W389"/>
      <c r="Y389"/>
      <c r="Z389" s="98"/>
      <c r="AD389" s="4"/>
      <c r="AE389" s="4"/>
      <c r="AF389" s="4"/>
      <c r="AG389" s="4"/>
      <c r="AH389" s="4"/>
      <c r="AI389" s="4"/>
      <c r="AJ389" s="4"/>
      <c r="AK389" s="4"/>
      <c r="AL389" s="4"/>
      <c r="AM389" s="4"/>
      <c r="AN389" s="4"/>
      <c r="AO389" s="4"/>
    </row>
    <row r="390" spans="1:41" ht="28">
      <c r="A390" s="515"/>
      <c r="B390" s="516"/>
      <c r="C390" s="516"/>
      <c r="D390" s="516"/>
      <c r="E390" s="519" t="s">
        <v>152</v>
      </c>
      <c r="F390" s="518" t="str">
        <f>IFERROR(B386/E386,"")</f>
        <v/>
      </c>
      <c r="G390" s="79"/>
      <c r="H390" s="511"/>
      <c r="I390" s="511"/>
      <c r="J390" s="511"/>
      <c r="K390" s="511"/>
      <c r="L390" s="511"/>
      <c r="M390" s="511"/>
      <c r="N390" s="511"/>
      <c r="O390" s="511"/>
      <c r="P390" s="80"/>
      <c r="Q390" s="23"/>
      <c r="R390"/>
      <c r="S390"/>
      <c r="T390"/>
      <c r="U390"/>
      <c r="W390"/>
      <c r="Y390"/>
      <c r="Z390" s="98"/>
      <c r="AD390" s="4"/>
      <c r="AE390" s="4"/>
      <c r="AF390" s="4"/>
      <c r="AG390" s="4"/>
      <c r="AH390" s="4"/>
      <c r="AI390" s="4"/>
      <c r="AJ390" s="4"/>
      <c r="AK390" s="4"/>
      <c r="AL390" s="4"/>
      <c r="AM390" s="4"/>
      <c r="AN390" s="4"/>
      <c r="AO390" s="4"/>
    </row>
    <row r="391" spans="1:41">
      <c r="A391" s="14"/>
      <c r="B391" s="15"/>
      <c r="C391" s="15"/>
      <c r="D391" s="15"/>
      <c r="E391" s="16" t="s">
        <v>57</v>
      </c>
      <c r="F391" s="50">
        <f>IF(NOT(ISERROR(MATCH("Ej statsstøtte",B373,0))),0,IFERROR(E385/E384,0))</f>
        <v>0</v>
      </c>
      <c r="G391" s="520"/>
      <c r="H391" s="481"/>
      <c r="I391" s="481"/>
      <c r="J391" s="481"/>
      <c r="K391" s="481"/>
      <c r="L391" s="481"/>
      <c r="M391" s="481"/>
      <c r="N391" s="481"/>
      <c r="O391" s="481"/>
      <c r="P391" s="2"/>
      <c r="R391"/>
      <c r="S391"/>
      <c r="T391"/>
      <c r="U391"/>
      <c r="W391"/>
      <c r="Y391"/>
    </row>
    <row r="392" spans="1:41" ht="14.5">
      <c r="A392" s="31" t="s">
        <v>64</v>
      </c>
      <c r="B392" s="32">
        <f>IFERROR(E386/$E$15,0)</f>
        <v>0</v>
      </c>
      <c r="C392" s="15"/>
      <c r="D392" s="15"/>
      <c r="E392" s="174" t="s">
        <v>58</v>
      </c>
      <c r="F392" s="50">
        <f>IFERROR(E385/E377,0)</f>
        <v>0</v>
      </c>
      <c r="G392" s="404"/>
      <c r="H392" s="481"/>
      <c r="I392" s="481"/>
      <c r="J392" s="481"/>
      <c r="K392" s="481"/>
      <c r="L392" s="481"/>
      <c r="M392" s="481"/>
      <c r="N392" s="481"/>
      <c r="O392" s="481"/>
      <c r="P392" s="2"/>
      <c r="R392"/>
      <c r="S392"/>
      <c r="T392"/>
      <c r="U392"/>
      <c r="W392"/>
      <c r="Y392"/>
    </row>
    <row r="393" spans="1:41" ht="14.5">
      <c r="A393" s="521"/>
      <c r="B393" s="522"/>
      <c r="C393" s="404"/>
      <c r="D393" s="404"/>
      <c r="E393" s="174"/>
      <c r="F393" s="404"/>
      <c r="G393" s="404"/>
      <c r="H393" s="481"/>
      <c r="I393" s="481"/>
      <c r="J393" s="481"/>
      <c r="K393" s="481"/>
      <c r="L393" s="481"/>
      <c r="M393" s="481"/>
      <c r="N393" s="481"/>
      <c r="O393" s="481"/>
      <c r="P393" s="2"/>
      <c r="R393"/>
      <c r="S393"/>
      <c r="T393"/>
      <c r="U393"/>
      <c r="W393"/>
      <c r="Y393"/>
      <c r="AD393"/>
    </row>
    <row r="394" spans="1:41" ht="14.5">
      <c r="A394" s="9" t="s">
        <v>24</v>
      </c>
      <c r="B394" s="175"/>
      <c r="C394" s="119" t="s">
        <v>52</v>
      </c>
      <c r="D394" s="119"/>
      <c r="E394" s="10" t="s">
        <v>27</v>
      </c>
      <c r="F394" s="488"/>
      <c r="G394" s="489"/>
      <c r="H394" s="118"/>
      <c r="I394" s="120"/>
      <c r="J394" s="489"/>
      <c r="K394" s="489"/>
      <c r="L394" s="489"/>
      <c r="M394" s="489"/>
      <c r="N394" s="404"/>
      <c r="O394" s="404"/>
      <c r="R394" s="27"/>
      <c r="S394" s="36"/>
      <c r="T394" s="97"/>
      <c r="W394" s="3"/>
      <c r="X394" s="40"/>
      <c r="AA394" s="98" t="str">
        <f>IF(NOT(ISERROR(MATCH("Selvfinansieret",B395,0))),"",IF(NOT(ISERROR(MATCH(B395,{"ABER"},0))),IF(X394=0,"",X394),IF(NOT(ISERROR(MATCH(B395,{"GEBER"},0))),IF(AG409=0,"",AG409),IF(NOT(ISERROR(MATCH(B395,{"FIBER"},0))),IF(Z394=0,"",Z394),""))))</f>
        <v/>
      </c>
      <c r="AF394" s="98"/>
    </row>
    <row r="395" spans="1:41" ht="14.5">
      <c r="A395" s="9" t="s">
        <v>144</v>
      </c>
      <c r="B395" s="490"/>
      <c r="C395" s="119"/>
      <c r="D395" s="119"/>
      <c r="E395" s="10" t="s">
        <v>127</v>
      </c>
      <c r="F395" s="490" t="str">
        <f>IF(ISBLANK($F$19),"Projektform skal vælges ved hovedansøger",$F$19)</f>
        <v>Samarbejde</v>
      </c>
      <c r="G395" s="489"/>
      <c r="H395" s="118"/>
      <c r="I395" s="120"/>
      <c r="J395" s="489"/>
      <c r="K395" s="489"/>
      <c r="L395" s="489"/>
      <c r="M395" s="489"/>
      <c r="N395" s="404"/>
      <c r="O395" s="404"/>
      <c r="R395" s="27"/>
      <c r="S395" s="36"/>
      <c r="T395" s="40"/>
      <c r="W395" s="3"/>
      <c r="X395" s="40"/>
      <c r="Y395" s="41"/>
      <c r="AA395" s="98"/>
      <c r="AF395" s="98"/>
    </row>
    <row r="396" spans="1:41" ht="29">
      <c r="A396" s="10" t="s">
        <v>25</v>
      </c>
      <c r="B396" s="490"/>
      <c r="C396" s="10"/>
      <c r="D396" s="10"/>
      <c r="E396" s="128" t="s">
        <v>26</v>
      </c>
      <c r="F396" s="129" t="str">
        <f>IFERROR(IF(NOT(ISERROR(MATCH(B395,{"ABER"},0))),INDEX(ABER_Tilskudsprocent_liste[#All],MATCH(B396,ABER_Tilskudsprocent_liste[[#All],[Typer af projekter og aktiviteter/ virksomhedsstørrelse]],0),MATCH(AA398,ABER_Tilskudsprocent_liste[#Headers],0)),IF(NOT(ISERROR(MATCH(B395,{"GBER"},0))),INDEX(GEBER_Tilskudsprocent_liste[#All],MATCH(B396,GEBER_Tilskudsprocent_liste[[#All],[Typer af projekter og aktiviteter/ virksomhedsstørrelse]],0),MATCH(AA398,GEBER_Tilskudsprocent_liste[#Headers],0)),IF(NOT(ISERROR(MATCH(B395,{"FIBER"},0))),INDEX(FIBER_Tilskudsprocent_liste[#All],MATCH(B396,FIBER_Tilskudsprocent_liste[[#All],[Typer af projekter og aktiviteter/ virksomhedsstørrelse]],0),MATCH(AA398,FIBER_Tilskudsprocent_liste[#Headers],0)),""))),"")</f>
        <v/>
      </c>
      <c r="G396" s="128" t="s">
        <v>150</v>
      </c>
      <c r="H396" s="144" t="s">
        <v>155</v>
      </c>
      <c r="I396" s="145"/>
      <c r="J396" s="257" t="s">
        <v>158</v>
      </c>
      <c r="K396" s="257"/>
      <c r="L396" s="489"/>
      <c r="M396" s="489"/>
      <c r="N396" s="404"/>
      <c r="O396" s="404"/>
      <c r="R396" s="28"/>
      <c r="S396" s="37"/>
      <c r="T396" s="40"/>
      <c r="W396" s="3"/>
      <c r="X396" s="100"/>
      <c r="AB396" s="40"/>
      <c r="AF396" s="98"/>
    </row>
    <row r="397" spans="1:41" ht="14.5">
      <c r="A397" s="9"/>
      <c r="B397" s="10"/>
      <c r="C397" s="10"/>
      <c r="D397" s="10"/>
      <c r="E397" s="128"/>
      <c r="F397" s="150" t="str">
        <f>IFERROR(IF(NOT(ISERROR(MATCH(B395,{"ABER"},0))),INDEX(ABER_Tilskudsprocent_liste[#All],MATCH(B396,ABER_Tilskudsprocent_liste[[#All],[Typer af projekter og aktiviteter/ virksomhedsstørrelse]],0),MATCH(AA398,ABER_Tilskudsprocent_liste[#Headers],0)),IF(NOT(ISERROR(MATCH(B395,{"GBER"},0))),INDEX(GEBER_Tilskudsprocent_liste[#All],MATCH(B396,GEBER_Tilskudsprocent_liste[[#All],[Typer af projekter og aktiviteter/ virksomhedsstørrelse]],0),MATCH(AA398,GEBER_Tilskudsprocent_liste[#Headers],0)),IF(NOT(ISERROR(MATCH(B395,{"FIBER"},0))),INDEX(FIBER_Tilskudsprocent_liste[#All],MATCH(B396,FIBER_Tilskudsprocent_liste[[#All],[Typer af projekter og aktiviteter/ virksomhedsstørrelse]],0),MATCH(AA398,FIBER_Tilskudsprocent_liste[#Headers],0)),""))),"")</f>
        <v/>
      </c>
      <c r="G397" s="493"/>
      <c r="H397" s="257" t="str">
        <f>IFERROR(IF(E408*(1-F397)-C409&lt;0,F397-((E408*F397+C409)-E408)/E408,""),"")</f>
        <v/>
      </c>
      <c r="I397" s="257" t="str">
        <f>IFERROR(IF(D409&lt;&gt;0,IF(D409=E408,0,IF(C409&gt;0,(F397-D409/E408)-H397,"HA")),IF(E408*(1-F397)-C409&lt;0,((F397-((E408*F397+C409+D409)-E408)/E408)),"")),"")</f>
        <v/>
      </c>
      <c r="J397" s="494" t="e">
        <f>I397-H398</f>
        <v>#VALUE!</v>
      </c>
      <c r="K397" s="257"/>
      <c r="L397" s="489"/>
      <c r="M397" s="489"/>
      <c r="N397" s="404"/>
      <c r="O397" s="404"/>
      <c r="R397" s="28"/>
      <c r="S397" s="37"/>
      <c r="T397" s="40"/>
      <c r="U397" s="20" t="s">
        <v>157</v>
      </c>
      <c r="V397" t="s">
        <v>156</v>
      </c>
      <c r="W397" s="98" t="s">
        <v>154</v>
      </c>
      <c r="X397" s="98" t="s">
        <v>153</v>
      </c>
      <c r="Y397" s="98" t="s">
        <v>132</v>
      </c>
      <c r="AA397" s="21" t="s">
        <v>129</v>
      </c>
      <c r="AB397" s="25" t="s">
        <v>127</v>
      </c>
      <c r="AC397"/>
    </row>
    <row r="398" spans="1:41" ht="14.5" thickBot="1">
      <c r="A398" s="495"/>
      <c r="B398" s="478" t="s">
        <v>70</v>
      </c>
      <c r="C398" s="478" t="s">
        <v>145</v>
      </c>
      <c r="D398" s="478" t="s">
        <v>151</v>
      </c>
      <c r="E398" s="478" t="s">
        <v>0</v>
      </c>
      <c r="F398" s="479" t="s">
        <v>9</v>
      </c>
      <c r="G398" s="119"/>
      <c r="H398" s="498" t="e">
        <f>(F397-D409/E408)</f>
        <v>#VALUE!</v>
      </c>
      <c r="I398" s="493"/>
      <c r="J398" s="119"/>
      <c r="K398" s="493"/>
      <c r="L398" s="119"/>
      <c r="M398" s="119"/>
      <c r="N398" s="481"/>
      <c r="O398" s="481"/>
      <c r="P398" s="103"/>
      <c r="Q398" s="21"/>
      <c r="R398" s="38"/>
      <c r="S398" s="20"/>
      <c r="T398" s="20"/>
      <c r="U398"/>
      <c r="V398" s="3"/>
      <c r="W398" s="98"/>
      <c r="X398" s="98"/>
      <c r="Z398" s="40"/>
      <c r="AA398" s="19" t="str">
        <f>CONCATENATE(F394," - ",AB398)</f>
        <v xml:space="preserve"> - Samarbejde</v>
      </c>
      <c r="AB398" t="str">
        <f>F395</f>
        <v>Samarbejde</v>
      </c>
      <c r="AC398"/>
    </row>
    <row r="399" spans="1:41">
      <c r="A399" s="404" t="s">
        <v>67</v>
      </c>
      <c r="B399" s="110">
        <f>IFERROR(IF(E399=0,0,Y399),0)</f>
        <v>0</v>
      </c>
      <c r="C399" s="110">
        <f t="shared" ref="C399:C405" si="36">IFERROR(E399-B399,0)</f>
        <v>0</v>
      </c>
      <c r="D399" s="110"/>
      <c r="E399" s="523"/>
      <c r="F399" s="501"/>
      <c r="G399" s="575" t="s">
        <v>192</v>
      </c>
      <c r="H399" s="576"/>
      <c r="I399" s="576"/>
      <c r="J399" s="576"/>
      <c r="K399" s="576"/>
      <c r="L399" s="576"/>
      <c r="M399" s="576"/>
      <c r="N399" s="576"/>
      <c r="O399" s="581"/>
      <c r="P399" s="104"/>
      <c r="Q399" s="24"/>
      <c r="R399" s="35"/>
      <c r="S399" s="20"/>
      <c r="T399" s="20"/>
      <c r="U399" s="20" t="e">
        <f>((F397-((E408*F397+C409)-E408)/E408))*E399</f>
        <v>#VALUE!</v>
      </c>
      <c r="V399" t="e">
        <f>H398*E399</f>
        <v>#VALUE!</v>
      </c>
      <c r="W399" s="3">
        <f>IFERROR(IF(E399=0,0,E399*H397),0)</f>
        <v>0</v>
      </c>
      <c r="X399" s="98">
        <f>IF(E399=0,0,E399*F396)</f>
        <v>0</v>
      </c>
      <c r="Y399" s="98">
        <f>IF(NOT(ISERROR(MATCH("Selvfinansieret",B395,0))),0,IF(OR(NOT(ISERROR(MATCH("Ej statsstøtte",B395,0))),NOT(ISERROR(MATCH(B395,AI405:AI407,0)))),E399,IF(AND(D409=0,C409=0),X399,IF(AND(D409&gt;0,C409=0),V399,IF(AND(D409&gt;0,C409&gt;0,V399=0),0,IF(AND(W399&lt;&gt;0,W399&lt;V399),W399,V399))))))</f>
        <v>0</v>
      </c>
      <c r="AA399" s="19"/>
      <c r="AB399" s="20"/>
      <c r="AC399"/>
      <c r="AE399" s="537" t="s">
        <v>128</v>
      </c>
      <c r="AF399" s="537"/>
      <c r="AG399" s="537"/>
    </row>
    <row r="400" spans="1:41">
      <c r="A400" s="404" t="s">
        <v>3</v>
      </c>
      <c r="B400" s="110">
        <f t="shared" ref="B400:B405" si="37">IFERROR(IF(E400=0,0,Y400),0)</f>
        <v>0</v>
      </c>
      <c r="C400" s="110">
        <f t="shared" si="36"/>
        <v>0</v>
      </c>
      <c r="D400" s="110"/>
      <c r="E400" s="523"/>
      <c r="F400" s="46"/>
      <c r="G400" s="577"/>
      <c r="H400" s="578"/>
      <c r="I400" s="578"/>
      <c r="J400" s="578"/>
      <c r="K400" s="578"/>
      <c r="L400" s="578"/>
      <c r="M400" s="578"/>
      <c r="N400" s="578"/>
      <c r="O400" s="582"/>
      <c r="P400" s="104"/>
      <c r="Q400" s="35"/>
      <c r="R400" s="39"/>
      <c r="S400" s="22"/>
      <c r="T400" s="20"/>
      <c r="U400" s="20" t="e">
        <f>((F397-((E408*F397+C409+D409)-E408)/E408))*E400</f>
        <v>#VALUE!</v>
      </c>
      <c r="V400" t="e">
        <f>H398*E400</f>
        <v>#VALUE!</v>
      </c>
      <c r="W400" s="3">
        <f>IFERROR(IF(E400=0,0,E400*H397),0)</f>
        <v>0</v>
      </c>
      <c r="X400" s="98">
        <f>IF(E400=0,0,E400*F396)</f>
        <v>0</v>
      </c>
      <c r="Y400" s="98">
        <f>IF(NOT(ISERROR(MATCH("Selvfinansieret",B396,0))),0,IF(OR(NOT(ISERROR(MATCH("Ej statsstøtte",B396,0))),NOT(ISERROR(MATCH(B396,AI406:AI408,0)))),E400,IF(AND(D409=0,C409=0),X400,IF(AND(D409&gt;0,C409=0),V400,IF(AND(D409&gt;0,C409&gt;0,V400=0),0,IF(AND(W400&lt;&gt;0,W400&lt;V400),W400,V400))))))</f>
        <v>0</v>
      </c>
      <c r="AA400" s="19"/>
      <c r="AB400" s="20"/>
      <c r="AC400"/>
    </row>
    <row r="401" spans="1:41">
      <c r="A401" s="404" t="s">
        <v>69</v>
      </c>
      <c r="B401" s="110">
        <f t="shared" si="37"/>
        <v>0</v>
      </c>
      <c r="C401" s="110">
        <f t="shared" si="36"/>
        <v>0</v>
      </c>
      <c r="D401" s="110"/>
      <c r="E401" s="523"/>
      <c r="F401" s="46"/>
      <c r="G401" s="577"/>
      <c r="H401" s="578"/>
      <c r="I401" s="578"/>
      <c r="J401" s="578"/>
      <c r="K401" s="578"/>
      <c r="L401" s="578"/>
      <c r="M401" s="578"/>
      <c r="N401" s="578"/>
      <c r="O401" s="582"/>
      <c r="P401" s="104"/>
      <c r="Q401" s="35"/>
      <c r="R401" s="39"/>
      <c r="S401" s="22"/>
      <c r="T401" s="20"/>
      <c r="U401" s="20" t="e">
        <f>((F397-((E408*F397+C409+D409)-E408)/E408))*E401</f>
        <v>#VALUE!</v>
      </c>
      <c r="V401" t="e">
        <f>H398*E401</f>
        <v>#VALUE!</v>
      </c>
      <c r="W401" s="3">
        <f>IFERROR(IF(E401=0,0,E401*H397),0)</f>
        <v>0</v>
      </c>
      <c r="X401" s="98">
        <f>IF(E401=0,0,E401*F396)</f>
        <v>0</v>
      </c>
      <c r="Y401" s="98">
        <f>IF(NOT(ISERROR(MATCH("Selvfinansieret",B397,0))),0,IF(OR(NOT(ISERROR(MATCH("Ej statsstøtte",B397,0))),NOT(ISERROR(MATCH(B397,AI407:AI409,0)))),E401,IF(AND(D409=0,C409=0),X401,IF(AND(D409&gt;0,C409=0),V401,IF(AND(D409&gt;0,C409&gt;0,V401=0),0,IF(AND(W401&lt;&gt;0,W401&lt;V401),W401,V401))))))</f>
        <v>0</v>
      </c>
      <c r="AA401" s="19"/>
      <c r="AB401" s="20"/>
      <c r="AC401"/>
      <c r="AD401" s="29" t="s">
        <v>147</v>
      </c>
      <c r="AE401" s="29" t="s">
        <v>115</v>
      </c>
      <c r="AF401" s="29" t="s">
        <v>136</v>
      </c>
      <c r="AG401" s="29" t="s">
        <v>116</v>
      </c>
      <c r="AH401" s="29" t="s">
        <v>134</v>
      </c>
      <c r="AI401" s="29" t="s">
        <v>138</v>
      </c>
      <c r="AJ401" s="29" t="s">
        <v>148</v>
      </c>
    </row>
    <row r="402" spans="1:41">
      <c r="A402" s="404" t="s">
        <v>34</v>
      </c>
      <c r="B402" s="110">
        <f t="shared" si="37"/>
        <v>0</v>
      </c>
      <c r="C402" s="110">
        <f t="shared" si="36"/>
        <v>0</v>
      </c>
      <c r="D402" s="110"/>
      <c r="E402" s="523"/>
      <c r="F402" s="46"/>
      <c r="G402" s="577"/>
      <c r="H402" s="578"/>
      <c r="I402" s="578"/>
      <c r="J402" s="578"/>
      <c r="K402" s="578"/>
      <c r="L402" s="578"/>
      <c r="M402" s="578"/>
      <c r="N402" s="578"/>
      <c r="O402" s="582"/>
      <c r="P402" s="105"/>
      <c r="Q402" s="35"/>
      <c r="R402" s="39"/>
      <c r="S402" s="22"/>
      <c r="T402" s="20"/>
      <c r="U402" s="20" t="e">
        <f>((F397-((E408*F397+C409+D409)-E408)/E408))*E402</f>
        <v>#VALUE!</v>
      </c>
      <c r="V402" t="e">
        <f>H398*E402</f>
        <v>#VALUE!</v>
      </c>
      <c r="W402" s="3">
        <f>IFERROR(IF(E402=0,0,E402*H397),0)</f>
        <v>0</v>
      </c>
      <c r="X402" s="98">
        <f>IF(E402=0,0,E402*F396)</f>
        <v>0</v>
      </c>
      <c r="Y402" s="98">
        <f>IF(NOT(ISERROR(MATCH("Selvfinansieret",B398,0))),0,IF(OR(NOT(ISERROR(MATCH("Ej statsstøtte",B398,0))),NOT(ISERROR(MATCH(B398,AI408:AI410,0)))),E402,IF(AND(D409=0,C409=0),X402,IF(AND(D409&gt;0,C409=0),V402,IF(AND(D409&gt;0,C409&gt;0,V402=0),0,IF(AND(W402&lt;&gt;0,W402&lt;V402),W402,V402))))))</f>
        <v>0</v>
      </c>
      <c r="AA402" t="s">
        <v>130</v>
      </c>
      <c r="AB402" t="s">
        <v>125</v>
      </c>
      <c r="AC402"/>
      <c r="AD402" t="s">
        <v>109</v>
      </c>
      <c r="AE402" t="s">
        <v>109</v>
      </c>
      <c r="AF402" t="s">
        <v>117</v>
      </c>
      <c r="AG402" s="95" t="s">
        <v>124</v>
      </c>
      <c r="AH402" s="98" t="str">
        <f>IF(NOT(ISERROR(MATCH("Selvfinansieret",B395,0))),"",IF(NOT(ISERROR(MATCH(B395,{"ABER"},0))),AE402,IF(NOT(ISERROR(MATCH(B395,{"GBER"},0))),AF402,IF(NOT(ISERROR(MATCH(B395,{"FIBER"},0))),AG402,IF(NOT(ISERROR(MATCH(B395,{"Ej statsstøtte"},0))),AD402,"")))))</f>
        <v/>
      </c>
      <c r="AI402" s="96" t="s">
        <v>115</v>
      </c>
    </row>
    <row r="403" spans="1:41">
      <c r="A403" s="404" t="s">
        <v>2</v>
      </c>
      <c r="B403" s="110">
        <f t="shared" si="37"/>
        <v>0</v>
      </c>
      <c r="C403" s="110">
        <f t="shared" si="36"/>
        <v>0</v>
      </c>
      <c r="D403" s="110"/>
      <c r="E403" s="523"/>
      <c r="F403" s="46"/>
      <c r="G403" s="577"/>
      <c r="H403" s="578"/>
      <c r="I403" s="578"/>
      <c r="J403" s="578"/>
      <c r="K403" s="578"/>
      <c r="L403" s="578"/>
      <c r="M403" s="578"/>
      <c r="N403" s="578"/>
      <c r="O403" s="582"/>
      <c r="P403" s="105"/>
      <c r="Q403" s="35"/>
      <c r="R403" s="39"/>
      <c r="S403" s="22"/>
      <c r="T403" s="20"/>
      <c r="U403" s="20" t="e">
        <f>((F397-((E408*F397+C409+D409)-E408)/E408))*E403</f>
        <v>#VALUE!</v>
      </c>
      <c r="V403" t="e">
        <f>H398*E403</f>
        <v>#VALUE!</v>
      </c>
      <c r="W403" s="3">
        <f>IFERROR(IF(E403=0,0,E403*H397),0)</f>
        <v>0</v>
      </c>
      <c r="X403" s="98">
        <f>IF(E403=0,0,E403*F396)</f>
        <v>0</v>
      </c>
      <c r="Y403" s="98">
        <f>IF(NOT(ISERROR(MATCH("Selvfinansieret",B399,0))),0,IF(OR(NOT(ISERROR(MATCH("Ej statsstøtte",B399,0))),NOT(ISERROR(MATCH(B399,AI409:AI411,0)))),E403,IF(AND(D409=0,C409=0),X403,IF(AND(D409&gt;0,C409=0),V403,IF(AND(D409&gt;0,C409&gt;0,V403=0),0,IF(AND(W403&lt;&gt;0,W403&lt;V403),W403,V403))))))</f>
        <v>0</v>
      </c>
      <c r="AA403" t="s">
        <v>56</v>
      </c>
      <c r="AB403" t="s">
        <v>126</v>
      </c>
      <c r="AC403"/>
      <c r="AD403" t="s">
        <v>110</v>
      </c>
      <c r="AE403" t="s">
        <v>110</v>
      </c>
      <c r="AF403" t="s">
        <v>118</v>
      </c>
      <c r="AG403" s="95" t="s">
        <v>111</v>
      </c>
      <c r="AH403" s="98" t="str">
        <f>IF(NOT(ISERROR(MATCH("Selvfinansieret",B395,0))),"",IF(NOT(ISERROR(MATCH(B395,{"ABER"},0))),AE403,IF(NOT(ISERROR(MATCH(B395,{"GBER"},0))),AF403,IF(NOT(ISERROR(MATCH(B395,{"FIBER"},0))),AG403,IF(NOT(ISERROR(MATCH(B395,{"Ej statsstøtte"},0))),AD403,"")))))</f>
        <v/>
      </c>
      <c r="AI403" s="97" t="s">
        <v>136</v>
      </c>
    </row>
    <row r="404" spans="1:41" ht="15" customHeight="1">
      <c r="A404" s="404" t="s">
        <v>10</v>
      </c>
      <c r="B404" s="110">
        <f t="shared" si="37"/>
        <v>0</v>
      </c>
      <c r="C404" s="110">
        <f t="shared" si="36"/>
        <v>0</v>
      </c>
      <c r="D404" s="110"/>
      <c r="E404" s="523"/>
      <c r="F404" s="46"/>
      <c r="G404" s="577"/>
      <c r="H404" s="578"/>
      <c r="I404" s="578"/>
      <c r="J404" s="578"/>
      <c r="K404" s="578"/>
      <c r="L404" s="578"/>
      <c r="M404" s="578"/>
      <c r="N404" s="578"/>
      <c r="O404" s="582"/>
      <c r="P404" s="104"/>
      <c r="Q404" s="35"/>
      <c r="R404" s="39"/>
      <c r="S404" s="22"/>
      <c r="T404" s="20"/>
      <c r="U404" s="20" t="e">
        <f>((F397-((E408*F397+C409+D409)-E408)/E408))*E404</f>
        <v>#VALUE!</v>
      </c>
      <c r="V404" t="e">
        <f>H398*E404</f>
        <v>#VALUE!</v>
      </c>
      <c r="W404" s="3">
        <f>IFERROR(IF(E404=0,0,E404*H397),0)</f>
        <v>0</v>
      </c>
      <c r="X404" s="98">
        <f>IF(E404=0,0,E404*F396)</f>
        <v>0</v>
      </c>
      <c r="Y404" s="98">
        <f>IF(NOT(ISERROR(MATCH("Selvfinansieret",B400,0))),0,IF(OR(NOT(ISERROR(MATCH("Ej statsstøtte",B400,0))),NOT(ISERROR(MATCH(B400,AI410:AI412,0)))),E404,IF(AND(D409=0,C409=0),X404,IF(AND(D409&gt;0,C409=0),V404,IF(AND(D409&gt;0,C409&gt;0,V404=0),0,IF(AND(W404&lt;&gt;0,W404&lt;V404),W404,V404))))))</f>
        <v>0</v>
      </c>
      <c r="Z404" s="98"/>
      <c r="AA404" t="s">
        <v>131</v>
      </c>
      <c r="AB404"/>
      <c r="AC404"/>
      <c r="AD404" t="s">
        <v>111</v>
      </c>
      <c r="AE404" t="s">
        <v>111</v>
      </c>
      <c r="AF404" t="s">
        <v>119</v>
      </c>
      <c r="AG404" s="137" t="s">
        <v>137</v>
      </c>
      <c r="AH404" s="98" t="str">
        <f>IF(NOT(ISERROR(MATCH("Selvfinansieret",B395,0))),"",IF(NOT(ISERROR(MATCH(B395,{"ABER"},0))),AE404,IF(NOT(ISERROR(MATCH(B395,{"GBER"},0))),AF404,IF(NOT(ISERROR(MATCH(B395,{"FIBER"},0))),AG404,IF(NOT(ISERROR(MATCH(B395,{"Ej statsstøtte"},0))),AD404,"")))))</f>
        <v/>
      </c>
      <c r="AI404" s="97" t="s">
        <v>116</v>
      </c>
    </row>
    <row r="405" spans="1:41" ht="14.5" thickBot="1">
      <c r="A405" s="476" t="s">
        <v>68</v>
      </c>
      <c r="B405" s="110">
        <f t="shared" si="37"/>
        <v>0</v>
      </c>
      <c r="C405" s="110">
        <f t="shared" si="36"/>
        <v>0</v>
      </c>
      <c r="D405" s="110"/>
      <c r="E405" s="524"/>
      <c r="F405" s="46"/>
      <c r="G405" s="577"/>
      <c r="H405" s="578"/>
      <c r="I405" s="578"/>
      <c r="J405" s="578"/>
      <c r="K405" s="578"/>
      <c r="L405" s="578"/>
      <c r="M405" s="578"/>
      <c r="N405" s="578"/>
      <c r="O405" s="582"/>
      <c r="P405" s="104"/>
      <c r="Q405" s="35"/>
      <c r="R405" s="39"/>
      <c r="S405" s="22"/>
      <c r="T405" s="20"/>
      <c r="U405" s="20" t="e">
        <f>((F397-((E408*F397+C409+D409)-E408)/E408))*E405</f>
        <v>#VALUE!</v>
      </c>
      <c r="V405" t="e">
        <f>H398*E405</f>
        <v>#VALUE!</v>
      </c>
      <c r="W405" s="3">
        <f>IFERROR(IF(E405=0,0,E405*H397),0)</f>
        <v>0</v>
      </c>
      <c r="X405" s="98">
        <f>IF(E405=0,0,E405*F396)</f>
        <v>0</v>
      </c>
      <c r="Y405" s="98">
        <f>IF(NOT(ISERROR(MATCH("Selvfinansieret",B401,0))),0,IF(OR(NOT(ISERROR(MATCH("Ej statsstøtte",B401,0))),NOT(ISERROR(MATCH(B401,AI411:AI413,0)))),E405,IF(AND(D409=0,C409=0),X405,IF(AND(D409&gt;0,C409=0),V405,IF(AND(D409&gt;0,C409&gt;0,V405=0),0,IF(AND(W405&lt;&gt;0,W405&lt;V405),W405,V405))))))</f>
        <v>0</v>
      </c>
      <c r="Z405" s="98"/>
      <c r="AA405" t="s">
        <v>72</v>
      </c>
      <c r="AB405"/>
      <c r="AC405"/>
      <c r="AD405" t="s">
        <v>112</v>
      </c>
      <c r="AE405" t="s">
        <v>112</v>
      </c>
      <c r="AF405" t="s">
        <v>120</v>
      </c>
      <c r="AG405" s="41" t="str">
        <f>""</f>
        <v/>
      </c>
      <c r="AH405" s="98" t="str">
        <f>IF(NOT(ISERROR(MATCH("Selvfinansieret",B395,0))),"",IF(NOT(ISERROR(MATCH(B395,{"ABER"},0))),AE405,IF(NOT(ISERROR(MATCH(B395,{"GBER"},0))),AF405,IF(NOT(ISERROR(MATCH(B395,{"FIBER"},0))),AG405,IF(NOT(ISERROR(MATCH(B395,{"Ej statsstøtte"},0))),AD405,"")))))</f>
        <v/>
      </c>
      <c r="AI405" s="40" t="s">
        <v>85</v>
      </c>
    </row>
    <row r="406" spans="1:41">
      <c r="A406" s="503" t="s">
        <v>21</v>
      </c>
      <c r="B406" s="111">
        <f>SUM(B399+B400+B401+B402-B403-B404+B405)</f>
        <v>0</v>
      </c>
      <c r="C406" s="111">
        <f>SUM(C399+C400+C401+C402-C403-C404+C405)</f>
        <v>0</v>
      </c>
      <c r="D406" s="111"/>
      <c r="E406" s="111">
        <f>SUM(B406:C406)</f>
        <v>0</v>
      </c>
      <c r="F406" s="48"/>
      <c r="G406" s="577"/>
      <c r="H406" s="578"/>
      <c r="I406" s="578"/>
      <c r="J406" s="578"/>
      <c r="K406" s="578"/>
      <c r="L406" s="578"/>
      <c r="M406" s="578"/>
      <c r="N406" s="578"/>
      <c r="O406" s="582"/>
      <c r="P406" s="23"/>
      <c r="R406"/>
      <c r="S406"/>
      <c r="T406"/>
      <c r="U406" s="20" t="e">
        <f>((F397-((E408*F397+C409+D409)-E408)/E408))*E406</f>
        <v>#VALUE!</v>
      </c>
      <c r="V406" t="e">
        <f>H398*E406</f>
        <v>#VALUE!</v>
      </c>
      <c r="W406" s="3">
        <f>IFERROR(IF(E406=0,0,E406*H397),0)</f>
        <v>0</v>
      </c>
      <c r="X406" s="98">
        <f>IF(E406=0,0,E406*F396)</f>
        <v>0</v>
      </c>
      <c r="Y406" s="98">
        <f>IF(NOT(ISERROR(MATCH("Selvfinansieret",B402,0))),0,IF(OR(NOT(ISERROR(MATCH("Ej statsstøtte",B402,0))),NOT(ISERROR(MATCH(B402,AI412:AI414,0)))),E406,IF(AND(D409=0,C409=0),X406,IF(AND(D409&gt;0,C409=0),V406,IF(AND(D409&gt;0,C409&gt;0,V406=0),0,IF(AND(W406&lt;&gt;0,W406&lt;V406),W406,V406))))))</f>
        <v>0</v>
      </c>
      <c r="Z406" s="98"/>
      <c r="AA406" t="s">
        <v>146</v>
      </c>
      <c r="AB406"/>
      <c r="AC406"/>
      <c r="AD406" t="s">
        <v>122</v>
      </c>
      <c r="AE406" t="s">
        <v>113</v>
      </c>
      <c r="AF406" t="s">
        <v>121</v>
      </c>
      <c r="AG406" s="41" t="str">
        <f>""</f>
        <v/>
      </c>
      <c r="AH406" s="98" t="str">
        <f>IF(NOT(ISERROR(MATCH("Selvfinansieret",B395,0))),"",IF(NOT(ISERROR(MATCH(B395,{"ABER"},0))),AE406,IF(NOT(ISERROR(MATCH(B395,{"GBER"},0))),AF406,IF(NOT(ISERROR(MATCH(B395,{"FIBER"},0))),AG406,IF(NOT(ISERROR(MATCH(B395,{"Ej statsstøtte"},0))),AD406,"")))))</f>
        <v/>
      </c>
      <c r="AI406" s="40" t="s">
        <v>86</v>
      </c>
    </row>
    <row r="407" spans="1:41" ht="14.5" thickBot="1">
      <c r="A407" s="504" t="s">
        <v>1</v>
      </c>
      <c r="B407" s="112">
        <f>IFERROR(IF(E407=0,0,Y407),0)</f>
        <v>0</v>
      </c>
      <c r="C407" s="110">
        <f>IFERROR(E407-B407,0)</f>
        <v>0</v>
      </c>
      <c r="D407" s="110"/>
      <c r="E407" s="524"/>
      <c r="F407" s="47"/>
      <c r="G407" s="577"/>
      <c r="H407" s="578"/>
      <c r="I407" s="578"/>
      <c r="J407" s="578"/>
      <c r="K407" s="578"/>
      <c r="L407" s="578"/>
      <c r="M407" s="578"/>
      <c r="N407" s="578"/>
      <c r="O407" s="582"/>
      <c r="P407" s="104"/>
      <c r="R407"/>
      <c r="S407"/>
      <c r="T407"/>
      <c r="U407" s="20" t="e">
        <f>((F397-((E408*F397+C409+D409)-E408)/E408))*E407</f>
        <v>#VALUE!</v>
      </c>
      <c r="V407" t="e">
        <f>H398*E407</f>
        <v>#VALUE!</v>
      </c>
      <c r="W407" s="3">
        <f>IFERROR(IF(E407=0,0,E407*H397),0)</f>
        <v>0</v>
      </c>
      <c r="X407" s="98">
        <f>IF(E407=0,0,E407*F396)</f>
        <v>0</v>
      </c>
      <c r="Y407" s="98">
        <f>IF(NOT(ISERROR(MATCH("Selvfinansieret",B403,0))),0,IF(OR(NOT(ISERROR(MATCH("Ej statsstøtte",B403,0))),NOT(ISERROR(MATCH(B403,AI413:AI415,0)))),E407,IF(AND(D409=0,C409=0),X407,IF(AND(D409&gt;0,C409=0),V407,IF(AND(D409&gt;0,C409&gt;0,V407=0),0,IF(AND(W407&lt;&gt;0,W407&lt;V407),W407,V407))))))</f>
        <v>0</v>
      </c>
      <c r="Z407" s="98"/>
      <c r="AA407" s="19"/>
      <c r="AB407" s="20"/>
      <c r="AC407"/>
      <c r="AD407" t="s">
        <v>113</v>
      </c>
      <c r="AE407" t="s">
        <v>114</v>
      </c>
      <c r="AF407" t="s">
        <v>122</v>
      </c>
      <c r="AG407" s="41" t="str">
        <f>""</f>
        <v/>
      </c>
      <c r="AH407" s="98" t="str">
        <f>IF(NOT(ISERROR(MATCH("Selvfinansieret",B395,0))),"",IF(NOT(ISERROR(MATCH(B395,{"ABER"},0))),AE407,IF(NOT(ISERROR(MATCH(B395,{"GBER"},0))),AF407,IF(NOT(ISERROR(MATCH(B395,{"FIBER"},0))),AG407,IF(NOT(ISERROR(MATCH(B395,{"Ej statsstøtte"},0))),AD407,"")))))</f>
        <v/>
      </c>
      <c r="AI407" s="40" t="s">
        <v>87</v>
      </c>
    </row>
    <row r="408" spans="1:41" ht="14.5" thickBot="1">
      <c r="A408" s="505" t="s">
        <v>0</v>
      </c>
      <c r="B408" s="143">
        <f>IF(B406+B407&lt;=0,0,B406+B407)</f>
        <v>0</v>
      </c>
      <c r="C408" s="143">
        <f>IF(C406+C407-C409&lt;=0,0,C406+C407-C409)</f>
        <v>0</v>
      </c>
      <c r="D408" s="113"/>
      <c r="E408" s="506">
        <f>SUM(E399+E400+E401+E402-E403-E404+E405)+E407</f>
        <v>0</v>
      </c>
      <c r="F408" s="222"/>
      <c r="G408" s="579"/>
      <c r="H408" s="580"/>
      <c r="I408" s="580"/>
      <c r="J408" s="580"/>
      <c r="K408" s="580"/>
      <c r="L408" s="580"/>
      <c r="M408" s="580"/>
      <c r="N408" s="580"/>
      <c r="O408" s="583"/>
      <c r="P408" s="23"/>
      <c r="R408"/>
      <c r="S408"/>
      <c r="T408"/>
      <c r="U408" s="20" t="e">
        <f>((F397-((E408*F397+C409+D409)-E408)/E408))*E408</f>
        <v>#VALUE!</v>
      </c>
      <c r="V408" t="e">
        <f>H398*E408</f>
        <v>#VALUE!</v>
      </c>
      <c r="W408" s="3">
        <f>IFERROR(IF(E408=0,0,E408*H397),0)</f>
        <v>0</v>
      </c>
      <c r="Y408" s="98">
        <f>IF(NOT(ISERROR(MATCH("Selvfinansieret",B404,0))),0,IF(OR(NOT(ISERROR(MATCH("Ej statsstøtte",B404,0))),NOT(ISERROR(MATCH(B404,AI414:AI416,0)))),E408,IF(AND(D409=0,C409=0),X408,IF(AND(D409&gt;0,C409=0),V408,IF(AND(D409&gt;0,C409&gt;0,V408=0),0,IF(AND(W408&lt;&gt;0,W408&lt;V408),W408,V408))))))</f>
        <v>0</v>
      </c>
      <c r="Z408" s="98"/>
      <c r="AA408" s="96"/>
      <c r="AB408" s="96"/>
      <c r="AC408"/>
      <c r="AD408" t="s">
        <v>114</v>
      </c>
      <c r="AE408" s="41" t="str">
        <f>""</f>
        <v/>
      </c>
      <c r="AF408" t="s">
        <v>111</v>
      </c>
      <c r="AG408" s="41" t="str">
        <f>""</f>
        <v/>
      </c>
      <c r="AH408" s="98" t="str">
        <f>IF(NOT(ISERROR(MATCH("Selvfinansieret",B395,0))),"",IF(NOT(ISERROR(MATCH(B395,{"ABER"},0))),AE408,IF(NOT(ISERROR(MATCH(B395,{"GBER"},0))),AF408,IF(NOT(ISERROR(MATCH(B395,{"FIBER"},0))),AG408,IF(NOT(ISERROR(MATCH(B395,{"Ej statsstøtte"},0))),AD408,"")))))</f>
        <v/>
      </c>
      <c r="AI408" s="20" t="s">
        <v>135</v>
      </c>
    </row>
    <row r="409" spans="1:41">
      <c r="A409" s="507" t="s">
        <v>101</v>
      </c>
      <c r="B409" s="510">
        <f>B408</f>
        <v>0</v>
      </c>
      <c r="C409" s="509"/>
      <c r="D409" s="509"/>
      <c r="E409" s="510">
        <f>SUM(B399+B400+B401+B402-B403-B404+B405)</f>
        <v>0</v>
      </c>
      <c r="F409" s="101"/>
      <c r="G409" s="511"/>
      <c r="H409" s="511"/>
      <c r="I409" s="511"/>
      <c r="J409" s="511"/>
      <c r="K409" s="511"/>
      <c r="L409" s="511"/>
      <c r="M409" s="511"/>
      <c r="N409" s="511"/>
      <c r="O409" s="511"/>
      <c r="P409" s="23"/>
      <c r="R409"/>
      <c r="S409"/>
      <c r="T409"/>
      <c r="U409"/>
      <c r="W409"/>
      <c r="Y409" s="98"/>
      <c r="Z409" s="98"/>
      <c r="AA409" s="35"/>
      <c r="AB409" s="97"/>
      <c r="AC409" s="20"/>
      <c r="AD409" t="s">
        <v>124</v>
      </c>
      <c r="AE409" s="3" t="str">
        <f>""</f>
        <v/>
      </c>
      <c r="AF409" s="41" t="s">
        <v>123</v>
      </c>
      <c r="AG409" s="41" t="str">
        <f>""</f>
        <v/>
      </c>
      <c r="AH409" s="98" t="str">
        <f>IF(NOT(ISERROR(MATCH("Selvfinansieret",B395,0))),"",IF(NOT(ISERROR(MATCH(B395,{"ABER"},0))),AE409,IF(NOT(ISERROR(MATCH(B395,{"GBER"},0))),AF409,IF(NOT(ISERROR(MATCH(B395,{"FIBER"},0))),AG409,IF(NOT(ISERROR(MATCH(B395,{"Ej statsstøtte"},0))),AD409,"")))))</f>
        <v/>
      </c>
      <c r="AI409" t="s">
        <v>149</v>
      </c>
      <c r="AK409" s="4"/>
      <c r="AL409" s="4"/>
      <c r="AM409" s="4"/>
      <c r="AN409" s="4"/>
      <c r="AO409" s="4"/>
    </row>
    <row r="410" spans="1:41">
      <c r="A410" s="512"/>
      <c r="B410" s="513"/>
      <c r="C410" s="513"/>
      <c r="D410" s="513"/>
      <c r="E410" s="514"/>
      <c r="F410" s="79"/>
      <c r="G410" s="511"/>
      <c r="H410" s="511"/>
      <c r="I410" s="511"/>
      <c r="J410" s="511"/>
      <c r="K410" s="511"/>
      <c r="L410" s="511"/>
      <c r="M410" s="511"/>
      <c r="N410" s="511"/>
      <c r="O410" s="511"/>
      <c r="P410" s="23"/>
      <c r="R410"/>
      <c r="S410"/>
      <c r="T410"/>
      <c r="U410"/>
      <c r="W410"/>
      <c r="Y410" s="98"/>
      <c r="Z410" s="98"/>
      <c r="AA410" s="98"/>
      <c r="AB410" s="4"/>
      <c r="AC410" s="4"/>
      <c r="AD410" t="s">
        <v>137</v>
      </c>
      <c r="AE410" s="4" t="str">
        <f>""</f>
        <v/>
      </c>
      <c r="AF410" s="4" t="str">
        <f>""</f>
        <v/>
      </c>
      <c r="AG410" s="41" t="str">
        <f>""</f>
        <v/>
      </c>
      <c r="AH410" s="98" t="str">
        <f>IF(NOT(ISERROR(MATCH("Selvfinansieret",B395,0))),"",IF(NOT(ISERROR(MATCH(B395,{"ABER"},0))),AE410,IF(NOT(ISERROR(MATCH(B395,{"GBER"},0))),AF410,IF(NOT(ISERROR(MATCH(B395,{"FIBER"},0))),AG410,IF(NOT(ISERROR(MATCH(B395,{"Ej statsstøtte"},0))),AD410,"")))))</f>
        <v/>
      </c>
      <c r="AI410" s="4"/>
      <c r="AJ410" s="4"/>
      <c r="AK410" s="4"/>
      <c r="AL410" s="4"/>
      <c r="AM410" s="4"/>
      <c r="AN410" s="4"/>
      <c r="AO410" s="4"/>
    </row>
    <row r="411" spans="1:41">
      <c r="A411" s="515"/>
      <c r="B411" s="516"/>
      <c r="C411" s="516"/>
      <c r="D411" s="516"/>
      <c r="E411" s="517" t="s">
        <v>133</v>
      </c>
      <c r="F411" s="518" t="str">
        <f>F396</f>
        <v/>
      </c>
      <c r="G411" s="79"/>
      <c r="H411" s="511"/>
      <c r="I411" s="511"/>
      <c r="J411" s="511"/>
      <c r="K411" s="511"/>
      <c r="L411" s="511"/>
      <c r="M411" s="511"/>
      <c r="N411" s="511"/>
      <c r="O411" s="511"/>
      <c r="P411" s="80"/>
      <c r="Q411" s="23"/>
      <c r="R411"/>
      <c r="S411"/>
      <c r="T411"/>
      <c r="U411"/>
      <c r="W411"/>
      <c r="Y411"/>
      <c r="Z411" s="98"/>
      <c r="AD411" s="4"/>
      <c r="AE411" s="4"/>
      <c r="AF411" s="4"/>
      <c r="AG411" s="4"/>
      <c r="AH411" s="4"/>
      <c r="AI411" s="4"/>
      <c r="AJ411" s="4"/>
      <c r="AK411" s="4"/>
      <c r="AL411" s="4"/>
      <c r="AM411" s="4"/>
      <c r="AN411" s="4"/>
      <c r="AO411" s="4"/>
    </row>
    <row r="412" spans="1:41" ht="28">
      <c r="A412" s="515"/>
      <c r="B412" s="516"/>
      <c r="C412" s="516"/>
      <c r="D412" s="516"/>
      <c r="E412" s="519" t="s">
        <v>152</v>
      </c>
      <c r="F412" s="518" t="str">
        <f>IFERROR(B408/E408,"")</f>
        <v/>
      </c>
      <c r="G412" s="79"/>
      <c r="H412" s="511"/>
      <c r="I412" s="511"/>
      <c r="J412" s="511"/>
      <c r="K412" s="511"/>
      <c r="L412" s="511"/>
      <c r="M412" s="511"/>
      <c r="N412" s="511"/>
      <c r="O412" s="511"/>
      <c r="P412" s="80"/>
      <c r="Q412" s="23"/>
      <c r="R412"/>
      <c r="S412"/>
      <c r="T412"/>
      <c r="U412"/>
      <c r="W412"/>
      <c r="Y412"/>
      <c r="Z412" s="98"/>
      <c r="AD412" s="4"/>
      <c r="AE412" s="4"/>
      <c r="AF412" s="4"/>
      <c r="AG412" s="4"/>
      <c r="AH412" s="4"/>
      <c r="AI412" s="4"/>
      <c r="AJ412" s="4"/>
      <c r="AK412" s="4"/>
      <c r="AL412" s="4"/>
      <c r="AM412" s="4"/>
      <c r="AN412" s="4"/>
      <c r="AO412" s="4"/>
    </row>
    <row r="413" spans="1:41">
      <c r="A413" s="14"/>
      <c r="B413" s="15"/>
      <c r="C413" s="15"/>
      <c r="D413" s="15"/>
      <c r="E413" s="16" t="s">
        <v>57</v>
      </c>
      <c r="F413" s="50">
        <f>IF(NOT(ISERROR(MATCH("Ej statsstøtte",B395,0))),0,IFERROR(E407/E406,0))</f>
        <v>0</v>
      </c>
      <c r="G413" s="520"/>
      <c r="H413" s="481"/>
      <c r="I413" s="481"/>
      <c r="J413" s="481"/>
      <c r="K413" s="481"/>
      <c r="L413" s="481"/>
      <c r="M413" s="481"/>
      <c r="N413" s="481"/>
      <c r="O413" s="481"/>
      <c r="P413" s="2"/>
      <c r="R413"/>
      <c r="S413"/>
      <c r="T413"/>
      <c r="U413"/>
      <c r="W413"/>
      <c r="Y413"/>
    </row>
    <row r="414" spans="1:41" ht="14.5">
      <c r="A414" s="31" t="s">
        <v>64</v>
      </c>
      <c r="B414" s="32">
        <f>IFERROR(E408/$E$15,0)</f>
        <v>0</v>
      </c>
      <c r="C414" s="15"/>
      <c r="D414" s="15"/>
      <c r="E414" s="174" t="s">
        <v>58</v>
      </c>
      <c r="F414" s="50">
        <f>IFERROR(E407/E399,0)</f>
        <v>0</v>
      </c>
      <c r="G414" s="404"/>
      <c r="H414" s="481"/>
      <c r="I414" s="481"/>
      <c r="J414" s="481"/>
      <c r="K414" s="481"/>
      <c r="L414" s="481"/>
      <c r="M414" s="481"/>
      <c r="N414" s="481"/>
      <c r="O414" s="481"/>
      <c r="P414" s="2"/>
      <c r="R414"/>
      <c r="S414"/>
      <c r="T414"/>
      <c r="U414"/>
      <c r="W414"/>
      <c r="Y414"/>
    </row>
    <row r="415" spans="1:41" ht="14.5">
      <c r="A415" s="521"/>
      <c r="B415" s="522"/>
      <c r="C415" s="404"/>
      <c r="D415" s="404"/>
      <c r="E415" s="174"/>
      <c r="F415" s="404"/>
      <c r="G415" s="404"/>
      <c r="H415" s="481"/>
      <c r="I415" s="481"/>
      <c r="J415" s="481"/>
      <c r="K415" s="481"/>
      <c r="L415" s="481"/>
      <c r="M415" s="481"/>
      <c r="N415" s="481"/>
      <c r="O415" s="481"/>
      <c r="P415" s="2"/>
      <c r="R415"/>
      <c r="S415"/>
      <c r="T415"/>
      <c r="U415"/>
      <c r="W415"/>
      <c r="Y415"/>
      <c r="AD415"/>
    </row>
    <row r="416" spans="1:41" ht="14.5">
      <c r="A416" s="9" t="s">
        <v>24</v>
      </c>
      <c r="B416" s="175"/>
      <c r="C416" s="119" t="s">
        <v>53</v>
      </c>
      <c r="D416" s="119"/>
      <c r="E416" s="10" t="s">
        <v>27</v>
      </c>
      <c r="F416" s="488"/>
      <c r="G416" s="489"/>
      <c r="H416" s="118"/>
      <c r="I416" s="120"/>
      <c r="J416" s="489"/>
      <c r="K416" s="489"/>
      <c r="L416" s="489"/>
      <c r="M416" s="489"/>
      <c r="N416" s="404"/>
      <c r="O416" s="404"/>
      <c r="R416" s="27"/>
      <c r="S416" s="36"/>
      <c r="T416" s="97"/>
      <c r="W416" s="3"/>
      <c r="X416" s="40"/>
      <c r="AA416" s="98" t="str">
        <f>IF(NOT(ISERROR(MATCH("Selvfinansieret",B417,0))),"",IF(NOT(ISERROR(MATCH(B417,{"ABER"},0))),IF(X416=0,"",X416),IF(NOT(ISERROR(MATCH(B417,{"GEBER"},0))),IF(AG431=0,"",AG431),IF(NOT(ISERROR(MATCH(B417,{"FIBER"},0))),IF(Z416=0,"",Z416),""))))</f>
        <v/>
      </c>
      <c r="AF416" s="98"/>
    </row>
    <row r="417" spans="1:41" ht="14.5">
      <c r="A417" s="9" t="s">
        <v>144</v>
      </c>
      <c r="B417" s="490"/>
      <c r="C417" s="119"/>
      <c r="D417" s="119"/>
      <c r="E417" s="10" t="s">
        <v>127</v>
      </c>
      <c r="F417" s="490" t="str">
        <f>IF(ISBLANK($F$19),"Projektform skal vælges ved hovedansøger",$F$19)</f>
        <v>Samarbejde</v>
      </c>
      <c r="G417" s="489"/>
      <c r="H417" s="118"/>
      <c r="I417" s="120"/>
      <c r="J417" s="489"/>
      <c r="K417" s="489"/>
      <c r="L417" s="489"/>
      <c r="M417" s="489"/>
      <c r="N417" s="404"/>
      <c r="O417" s="404"/>
      <c r="R417" s="27"/>
      <c r="S417" s="36"/>
      <c r="T417" s="40"/>
      <c r="W417" s="3"/>
      <c r="X417" s="40"/>
      <c r="Y417" s="41"/>
      <c r="AA417" s="98"/>
      <c r="AF417" s="98"/>
    </row>
    <row r="418" spans="1:41" ht="29">
      <c r="A418" s="10" t="s">
        <v>25</v>
      </c>
      <c r="B418" s="490"/>
      <c r="C418" s="10"/>
      <c r="D418" s="10"/>
      <c r="E418" s="128" t="s">
        <v>26</v>
      </c>
      <c r="F418" s="129" t="str">
        <f>IFERROR(IF(NOT(ISERROR(MATCH(B417,{"ABER"},0))),INDEX(ABER_Tilskudsprocent_liste[#All],MATCH(B418,ABER_Tilskudsprocent_liste[[#All],[Typer af projekter og aktiviteter/ virksomhedsstørrelse]],0),MATCH(AA420,ABER_Tilskudsprocent_liste[#Headers],0)),IF(NOT(ISERROR(MATCH(B417,{"GBER"},0))),INDEX(GEBER_Tilskudsprocent_liste[#All],MATCH(B418,GEBER_Tilskudsprocent_liste[[#All],[Typer af projekter og aktiviteter/ virksomhedsstørrelse]],0),MATCH(AA420,GEBER_Tilskudsprocent_liste[#Headers],0)),IF(NOT(ISERROR(MATCH(B417,{"FIBER"},0))),INDEX(FIBER_Tilskudsprocent_liste[#All],MATCH(B418,FIBER_Tilskudsprocent_liste[[#All],[Typer af projekter og aktiviteter/ virksomhedsstørrelse]],0),MATCH(AA420,FIBER_Tilskudsprocent_liste[#Headers],0)),""))),"")</f>
        <v/>
      </c>
      <c r="G418" s="128" t="s">
        <v>150</v>
      </c>
      <c r="H418" s="144" t="s">
        <v>155</v>
      </c>
      <c r="I418" s="145"/>
      <c r="J418" s="257" t="s">
        <v>158</v>
      </c>
      <c r="K418" s="257"/>
      <c r="L418" s="489"/>
      <c r="M418" s="489"/>
      <c r="N418" s="404"/>
      <c r="O418" s="404"/>
      <c r="R418" s="28"/>
      <c r="S418" s="37"/>
      <c r="T418" s="40"/>
      <c r="W418" s="3"/>
      <c r="X418" s="100"/>
      <c r="AB418" s="40"/>
      <c r="AF418" s="98"/>
    </row>
    <row r="419" spans="1:41" ht="14.5">
      <c r="A419" s="9"/>
      <c r="B419" s="10"/>
      <c r="C419" s="10"/>
      <c r="D419" s="10"/>
      <c r="E419" s="128"/>
      <c r="F419" s="150" t="str">
        <f>IFERROR(IF(NOT(ISERROR(MATCH(B417,{"ABER"},0))),INDEX(ABER_Tilskudsprocent_liste[#All],MATCH(B418,ABER_Tilskudsprocent_liste[[#All],[Typer af projekter og aktiviteter/ virksomhedsstørrelse]],0),MATCH(AA420,ABER_Tilskudsprocent_liste[#Headers],0)),IF(NOT(ISERROR(MATCH(B417,{"GBER"},0))),INDEX(GEBER_Tilskudsprocent_liste[#All],MATCH(B418,GEBER_Tilskudsprocent_liste[[#All],[Typer af projekter og aktiviteter/ virksomhedsstørrelse]],0),MATCH(AA420,GEBER_Tilskudsprocent_liste[#Headers],0)),IF(NOT(ISERROR(MATCH(B417,{"FIBER"},0))),INDEX(FIBER_Tilskudsprocent_liste[#All],MATCH(B418,FIBER_Tilskudsprocent_liste[[#All],[Typer af projekter og aktiviteter/ virksomhedsstørrelse]],0),MATCH(AA420,FIBER_Tilskudsprocent_liste[#Headers],0)),""))),"")</f>
        <v/>
      </c>
      <c r="G419" s="493"/>
      <c r="H419" s="257" t="str">
        <f>IFERROR(IF(E430*(1-F419)-C431&lt;0,F419-((E430*F419+C431)-E430)/E430,""),"")</f>
        <v/>
      </c>
      <c r="I419" s="257" t="str">
        <f>IFERROR(IF(D431&lt;&gt;0,IF(D431=E430,0,IF(C431&gt;0,(F419-D431/E430)-H419,"HA")),IF(E430*(1-F419)-C431&lt;0,((F419-((E430*F419+C431+D431)-E430)/E430)),"")),"")</f>
        <v/>
      </c>
      <c r="J419" s="494" t="e">
        <f>I419-H420</f>
        <v>#VALUE!</v>
      </c>
      <c r="K419" s="257"/>
      <c r="L419" s="489"/>
      <c r="M419" s="489"/>
      <c r="N419" s="404"/>
      <c r="O419" s="404"/>
      <c r="R419" s="28"/>
      <c r="S419" s="37"/>
      <c r="T419" s="40"/>
      <c r="U419" s="20" t="s">
        <v>157</v>
      </c>
      <c r="V419" t="s">
        <v>156</v>
      </c>
      <c r="W419" s="98" t="s">
        <v>154</v>
      </c>
      <c r="X419" s="98" t="s">
        <v>153</v>
      </c>
      <c r="Y419" s="98" t="s">
        <v>132</v>
      </c>
      <c r="AA419" s="21" t="s">
        <v>129</v>
      </c>
      <c r="AB419" s="25" t="s">
        <v>127</v>
      </c>
      <c r="AC419"/>
    </row>
    <row r="420" spans="1:41" ht="14.5" thickBot="1">
      <c r="A420" s="495"/>
      <c r="B420" s="478" t="s">
        <v>70</v>
      </c>
      <c r="C420" s="478" t="s">
        <v>145</v>
      </c>
      <c r="D420" s="478" t="s">
        <v>151</v>
      </c>
      <c r="E420" s="478" t="s">
        <v>0</v>
      </c>
      <c r="F420" s="479" t="s">
        <v>9</v>
      </c>
      <c r="G420" s="119"/>
      <c r="H420" s="498" t="e">
        <f>(F419-D431/E430)</f>
        <v>#VALUE!</v>
      </c>
      <c r="I420" s="493"/>
      <c r="J420" s="119"/>
      <c r="K420" s="493"/>
      <c r="L420" s="119"/>
      <c r="M420" s="119"/>
      <c r="N420" s="481"/>
      <c r="O420" s="481"/>
      <c r="P420" s="103"/>
      <c r="Q420" s="21"/>
      <c r="R420" s="38"/>
      <c r="S420" s="20"/>
      <c r="T420" s="20"/>
      <c r="U420"/>
      <c r="V420" s="3"/>
      <c r="W420" s="98"/>
      <c r="X420" s="98"/>
      <c r="Z420" s="40"/>
      <c r="AA420" s="19" t="str">
        <f>CONCATENATE(F416," - ",AB420)</f>
        <v xml:space="preserve"> - Samarbejde</v>
      </c>
      <c r="AB420" t="str">
        <f>F417</f>
        <v>Samarbejde</v>
      </c>
      <c r="AC420"/>
    </row>
    <row r="421" spans="1:41">
      <c r="A421" s="404" t="s">
        <v>67</v>
      </c>
      <c r="B421" s="110">
        <f>IFERROR(IF(E421=0,0,Y421),0)</f>
        <v>0</v>
      </c>
      <c r="C421" s="110">
        <f t="shared" ref="C421:C427" si="38">IFERROR(E421-B421,0)</f>
        <v>0</v>
      </c>
      <c r="D421" s="110"/>
      <c r="E421" s="523"/>
      <c r="F421" s="501"/>
      <c r="G421" s="575" t="s">
        <v>192</v>
      </c>
      <c r="H421" s="576"/>
      <c r="I421" s="576"/>
      <c r="J421" s="576"/>
      <c r="K421" s="576"/>
      <c r="L421" s="576"/>
      <c r="M421" s="576"/>
      <c r="N421" s="576"/>
      <c r="O421" s="581"/>
      <c r="P421" s="104"/>
      <c r="Q421" s="24"/>
      <c r="R421" s="35"/>
      <c r="S421" s="20"/>
      <c r="T421" s="20"/>
      <c r="U421" s="20" t="e">
        <f>((F419-((E430*F419+C431)-E430)/E430))*E421</f>
        <v>#VALUE!</v>
      </c>
      <c r="V421" t="e">
        <f>H420*E421</f>
        <v>#VALUE!</v>
      </c>
      <c r="W421" s="3">
        <f>IFERROR(IF(E421=0,0,E421*H419),0)</f>
        <v>0</v>
      </c>
      <c r="X421" s="98">
        <f>IF(E421=0,0,E421*F418)</f>
        <v>0</v>
      </c>
      <c r="Y421" s="98">
        <f>IF(NOT(ISERROR(MATCH("Selvfinansieret",B417,0))),0,IF(OR(NOT(ISERROR(MATCH("Ej statsstøtte",B417,0))),NOT(ISERROR(MATCH(B417,AI427:AI429,0)))),E421,IF(AND(D431=0,C431=0),X421,IF(AND(D431&gt;0,C431=0),V421,IF(AND(D431&gt;0,C431&gt;0,V421=0),0,IF(AND(W421&lt;&gt;0,W421&lt;V421),W421,V421))))))</f>
        <v>0</v>
      </c>
      <c r="AA421" s="19"/>
      <c r="AB421" s="20"/>
      <c r="AC421"/>
      <c r="AE421" s="537" t="s">
        <v>128</v>
      </c>
      <c r="AF421" s="537"/>
      <c r="AG421" s="537"/>
    </row>
    <row r="422" spans="1:41">
      <c r="A422" s="404" t="s">
        <v>3</v>
      </c>
      <c r="B422" s="110">
        <f t="shared" ref="B422:B427" si="39">IFERROR(IF(E422=0,0,Y422),0)</f>
        <v>0</v>
      </c>
      <c r="C422" s="110">
        <f t="shared" si="38"/>
        <v>0</v>
      </c>
      <c r="D422" s="110"/>
      <c r="E422" s="523"/>
      <c r="F422" s="46"/>
      <c r="G422" s="577"/>
      <c r="H422" s="578"/>
      <c r="I422" s="578"/>
      <c r="J422" s="578"/>
      <c r="K422" s="578"/>
      <c r="L422" s="578"/>
      <c r="M422" s="578"/>
      <c r="N422" s="578"/>
      <c r="O422" s="582"/>
      <c r="P422" s="104"/>
      <c r="Q422" s="35"/>
      <c r="R422" s="39"/>
      <c r="S422" s="22"/>
      <c r="T422" s="20"/>
      <c r="U422" s="20" t="e">
        <f>((F419-((E430*F419+C431+D431)-E430)/E430))*E422</f>
        <v>#VALUE!</v>
      </c>
      <c r="V422" t="e">
        <f>H420*E422</f>
        <v>#VALUE!</v>
      </c>
      <c r="W422" s="3">
        <f>IFERROR(IF(E422=0,0,E422*H419),0)</f>
        <v>0</v>
      </c>
      <c r="X422" s="98">
        <f>IF(E422=0,0,E422*F418)</f>
        <v>0</v>
      </c>
      <c r="Y422" s="98">
        <f>IF(NOT(ISERROR(MATCH("Selvfinansieret",B418,0))),0,IF(OR(NOT(ISERROR(MATCH("Ej statsstøtte",B418,0))),NOT(ISERROR(MATCH(B418,AI428:AI430,0)))),E422,IF(AND(D431=0,C431=0),X422,IF(AND(D431&gt;0,C431=0),V422,IF(AND(D431&gt;0,C431&gt;0,V422=0),0,IF(AND(W422&lt;&gt;0,W422&lt;V422),W422,V422))))))</f>
        <v>0</v>
      </c>
      <c r="AA422" s="19"/>
      <c r="AB422" s="20"/>
      <c r="AC422"/>
    </row>
    <row r="423" spans="1:41">
      <c r="A423" s="404" t="s">
        <v>69</v>
      </c>
      <c r="B423" s="110">
        <f t="shared" si="39"/>
        <v>0</v>
      </c>
      <c r="C423" s="110">
        <f t="shared" si="38"/>
        <v>0</v>
      </c>
      <c r="D423" s="110"/>
      <c r="E423" s="523"/>
      <c r="F423" s="46"/>
      <c r="G423" s="577"/>
      <c r="H423" s="578"/>
      <c r="I423" s="578"/>
      <c r="J423" s="578"/>
      <c r="K423" s="578"/>
      <c r="L423" s="578"/>
      <c r="M423" s="578"/>
      <c r="N423" s="578"/>
      <c r="O423" s="582"/>
      <c r="P423" s="104"/>
      <c r="Q423" s="35"/>
      <c r="R423" s="39"/>
      <c r="S423" s="22"/>
      <c r="T423" s="20"/>
      <c r="U423" s="20" t="e">
        <f>((F419-((E430*F419+C431+D431)-E430)/E430))*E423</f>
        <v>#VALUE!</v>
      </c>
      <c r="V423" t="e">
        <f>H420*E423</f>
        <v>#VALUE!</v>
      </c>
      <c r="W423" s="3">
        <f>IFERROR(IF(E423=0,0,E423*H419),0)</f>
        <v>0</v>
      </c>
      <c r="X423" s="98">
        <f>IF(E423=0,0,E423*F418)</f>
        <v>0</v>
      </c>
      <c r="Y423" s="98">
        <f>IF(NOT(ISERROR(MATCH("Selvfinansieret",B419,0))),0,IF(OR(NOT(ISERROR(MATCH("Ej statsstøtte",B419,0))),NOT(ISERROR(MATCH(B419,AI429:AI431,0)))),E423,IF(AND(D431=0,C431=0),X423,IF(AND(D431&gt;0,C431=0),V423,IF(AND(D431&gt;0,C431&gt;0,V423=0),0,IF(AND(W423&lt;&gt;0,W423&lt;V423),W423,V423))))))</f>
        <v>0</v>
      </c>
      <c r="AA423" s="19"/>
      <c r="AB423" s="20"/>
      <c r="AC423"/>
      <c r="AD423" s="29" t="s">
        <v>147</v>
      </c>
      <c r="AE423" s="29" t="s">
        <v>115</v>
      </c>
      <c r="AF423" s="29" t="s">
        <v>136</v>
      </c>
      <c r="AG423" s="29" t="s">
        <v>116</v>
      </c>
      <c r="AH423" s="29" t="s">
        <v>134</v>
      </c>
      <c r="AI423" s="29" t="s">
        <v>138</v>
      </c>
      <c r="AJ423" s="29" t="s">
        <v>148</v>
      </c>
    </row>
    <row r="424" spans="1:41">
      <c r="A424" s="404" t="s">
        <v>34</v>
      </c>
      <c r="B424" s="110">
        <f t="shared" si="39"/>
        <v>0</v>
      </c>
      <c r="C424" s="110">
        <f t="shared" si="38"/>
        <v>0</v>
      </c>
      <c r="D424" s="110"/>
      <c r="E424" s="523"/>
      <c r="F424" s="46"/>
      <c r="G424" s="577"/>
      <c r="H424" s="578"/>
      <c r="I424" s="578"/>
      <c r="J424" s="578"/>
      <c r="K424" s="578"/>
      <c r="L424" s="578"/>
      <c r="M424" s="578"/>
      <c r="N424" s="578"/>
      <c r="O424" s="582"/>
      <c r="P424" s="105"/>
      <c r="Q424" s="35"/>
      <c r="R424" s="39"/>
      <c r="S424" s="22"/>
      <c r="T424" s="20"/>
      <c r="U424" s="20" t="e">
        <f>((F419-((E430*F419+C431+D431)-E430)/E430))*E424</f>
        <v>#VALUE!</v>
      </c>
      <c r="V424" t="e">
        <f>H420*E424</f>
        <v>#VALUE!</v>
      </c>
      <c r="W424" s="3">
        <f>IFERROR(IF(E424=0,0,E424*H419),0)</f>
        <v>0</v>
      </c>
      <c r="X424" s="98">
        <f>IF(E424=0,0,E424*F418)</f>
        <v>0</v>
      </c>
      <c r="Y424" s="98">
        <f>IF(NOT(ISERROR(MATCH("Selvfinansieret",B420,0))),0,IF(OR(NOT(ISERROR(MATCH("Ej statsstøtte",B420,0))),NOT(ISERROR(MATCH(B420,AI430:AI432,0)))),E424,IF(AND(D431=0,C431=0),X424,IF(AND(D431&gt;0,C431=0),V424,IF(AND(D431&gt;0,C431&gt;0,V424=0),0,IF(AND(W424&lt;&gt;0,W424&lt;V424),W424,V424))))))</f>
        <v>0</v>
      </c>
      <c r="AA424" t="s">
        <v>130</v>
      </c>
      <c r="AB424" t="s">
        <v>125</v>
      </c>
      <c r="AC424"/>
      <c r="AD424" t="s">
        <v>109</v>
      </c>
      <c r="AE424" t="s">
        <v>109</v>
      </c>
      <c r="AF424" t="s">
        <v>117</v>
      </c>
      <c r="AG424" s="95" t="s">
        <v>124</v>
      </c>
      <c r="AH424" s="98" t="str">
        <f>IF(NOT(ISERROR(MATCH("Selvfinansieret",B417,0))),"",IF(NOT(ISERROR(MATCH(B417,{"ABER"},0))),AE424,IF(NOT(ISERROR(MATCH(B417,{"GBER"},0))),AF424,IF(NOT(ISERROR(MATCH(B417,{"FIBER"},0))),AG424,IF(NOT(ISERROR(MATCH(B417,{"Ej statsstøtte"},0))),AD424,"")))))</f>
        <v/>
      </c>
      <c r="AI424" s="96" t="s">
        <v>115</v>
      </c>
    </row>
    <row r="425" spans="1:41">
      <c r="A425" s="404" t="s">
        <v>2</v>
      </c>
      <c r="B425" s="110">
        <f t="shared" si="39"/>
        <v>0</v>
      </c>
      <c r="C425" s="110">
        <f t="shared" si="38"/>
        <v>0</v>
      </c>
      <c r="D425" s="110"/>
      <c r="E425" s="523"/>
      <c r="F425" s="46"/>
      <c r="G425" s="577"/>
      <c r="H425" s="578"/>
      <c r="I425" s="578"/>
      <c r="J425" s="578"/>
      <c r="K425" s="578"/>
      <c r="L425" s="578"/>
      <c r="M425" s="578"/>
      <c r="N425" s="578"/>
      <c r="O425" s="582"/>
      <c r="P425" s="105"/>
      <c r="Q425" s="35"/>
      <c r="R425" s="39"/>
      <c r="S425" s="22"/>
      <c r="T425" s="20"/>
      <c r="U425" s="20" t="e">
        <f>((F419-((E430*F419+C431+D431)-E430)/E430))*E425</f>
        <v>#VALUE!</v>
      </c>
      <c r="V425" t="e">
        <f>H420*E425</f>
        <v>#VALUE!</v>
      </c>
      <c r="W425" s="3">
        <f>IFERROR(IF(E425=0,0,E425*H419),0)</f>
        <v>0</v>
      </c>
      <c r="X425" s="98">
        <f>IF(E425=0,0,E425*F418)</f>
        <v>0</v>
      </c>
      <c r="Y425" s="98">
        <f>IF(NOT(ISERROR(MATCH("Selvfinansieret",B421,0))),0,IF(OR(NOT(ISERROR(MATCH("Ej statsstøtte",B421,0))),NOT(ISERROR(MATCH(B421,AI431:AI433,0)))),E425,IF(AND(D431=0,C431=0),X425,IF(AND(D431&gt;0,C431=0),V425,IF(AND(D431&gt;0,C431&gt;0,V425=0),0,IF(AND(W425&lt;&gt;0,W425&lt;V425),W425,V425))))))</f>
        <v>0</v>
      </c>
      <c r="AA425" t="s">
        <v>56</v>
      </c>
      <c r="AB425" t="s">
        <v>126</v>
      </c>
      <c r="AC425"/>
      <c r="AD425" t="s">
        <v>110</v>
      </c>
      <c r="AE425" t="s">
        <v>110</v>
      </c>
      <c r="AF425" t="s">
        <v>118</v>
      </c>
      <c r="AG425" s="95" t="s">
        <v>111</v>
      </c>
      <c r="AH425" s="98" t="str">
        <f>IF(NOT(ISERROR(MATCH("Selvfinansieret",B417,0))),"",IF(NOT(ISERROR(MATCH(B417,{"ABER"},0))),AE425,IF(NOT(ISERROR(MATCH(B417,{"GBER"},0))),AF425,IF(NOT(ISERROR(MATCH(B417,{"FIBER"},0))),AG425,IF(NOT(ISERROR(MATCH(B417,{"Ej statsstøtte"},0))),AD425,"")))))</f>
        <v/>
      </c>
      <c r="AI425" s="97" t="s">
        <v>136</v>
      </c>
    </row>
    <row r="426" spans="1:41" ht="14.25" customHeight="1">
      <c r="A426" s="404" t="s">
        <v>10</v>
      </c>
      <c r="B426" s="110">
        <f t="shared" si="39"/>
        <v>0</v>
      </c>
      <c r="C426" s="110">
        <f t="shared" si="38"/>
        <v>0</v>
      </c>
      <c r="D426" s="110"/>
      <c r="E426" s="523"/>
      <c r="F426" s="46"/>
      <c r="G426" s="577"/>
      <c r="H426" s="578"/>
      <c r="I426" s="578"/>
      <c r="J426" s="578"/>
      <c r="K426" s="578"/>
      <c r="L426" s="578"/>
      <c r="M426" s="578"/>
      <c r="N426" s="578"/>
      <c r="O426" s="582"/>
      <c r="P426" s="104"/>
      <c r="Q426" s="35"/>
      <c r="R426" s="39"/>
      <c r="S426" s="22"/>
      <c r="T426" s="20"/>
      <c r="U426" s="20" t="e">
        <f>((F419-((E430*F419+C431+D431)-E430)/E430))*E426</f>
        <v>#VALUE!</v>
      </c>
      <c r="V426" t="e">
        <f>H420*E426</f>
        <v>#VALUE!</v>
      </c>
      <c r="W426" s="3">
        <f>IFERROR(IF(E426=0,0,E426*H419),0)</f>
        <v>0</v>
      </c>
      <c r="X426" s="98">
        <f>IF(E426=0,0,E426*F418)</f>
        <v>0</v>
      </c>
      <c r="Y426" s="98">
        <f>IF(NOT(ISERROR(MATCH("Selvfinansieret",B422,0))),0,IF(OR(NOT(ISERROR(MATCH("Ej statsstøtte",B422,0))),NOT(ISERROR(MATCH(B422,AI432:AI434,0)))),E426,IF(AND(D431=0,C431=0),X426,IF(AND(D431&gt;0,C431=0),V426,IF(AND(D431&gt;0,C431&gt;0,V426=0),0,IF(AND(W426&lt;&gt;0,W426&lt;V426),W426,V426))))))</f>
        <v>0</v>
      </c>
      <c r="Z426" s="98"/>
      <c r="AA426" t="s">
        <v>131</v>
      </c>
      <c r="AB426"/>
      <c r="AC426"/>
      <c r="AD426" t="s">
        <v>111</v>
      </c>
      <c r="AE426" t="s">
        <v>111</v>
      </c>
      <c r="AF426" t="s">
        <v>119</v>
      </c>
      <c r="AG426" s="137" t="s">
        <v>137</v>
      </c>
      <c r="AH426" s="98" t="str">
        <f>IF(NOT(ISERROR(MATCH("Selvfinansieret",B417,0))),"",IF(NOT(ISERROR(MATCH(B417,{"ABER"},0))),AE426,IF(NOT(ISERROR(MATCH(B417,{"GBER"},0))),AF426,IF(NOT(ISERROR(MATCH(B417,{"FIBER"},0))),AG426,IF(NOT(ISERROR(MATCH(B417,{"Ej statsstøtte"},0))),AD426,"")))))</f>
        <v/>
      </c>
      <c r="AI426" s="97" t="s">
        <v>116</v>
      </c>
    </row>
    <row r="427" spans="1:41" ht="14.5" thickBot="1">
      <c r="A427" s="476" t="s">
        <v>68</v>
      </c>
      <c r="B427" s="110">
        <f t="shared" si="39"/>
        <v>0</v>
      </c>
      <c r="C427" s="110">
        <f t="shared" si="38"/>
        <v>0</v>
      </c>
      <c r="D427" s="110"/>
      <c r="E427" s="524"/>
      <c r="F427" s="46"/>
      <c r="G427" s="577"/>
      <c r="H427" s="578"/>
      <c r="I427" s="578"/>
      <c r="J427" s="578"/>
      <c r="K427" s="578"/>
      <c r="L427" s="578"/>
      <c r="M427" s="578"/>
      <c r="N427" s="578"/>
      <c r="O427" s="582"/>
      <c r="P427" s="104"/>
      <c r="Q427" s="35"/>
      <c r="R427" s="39"/>
      <c r="S427" s="22"/>
      <c r="T427" s="20"/>
      <c r="U427" s="20" t="e">
        <f>((F419-((E430*F419+C431+D431)-E430)/E430))*E427</f>
        <v>#VALUE!</v>
      </c>
      <c r="V427" t="e">
        <f>H420*E427</f>
        <v>#VALUE!</v>
      </c>
      <c r="W427" s="3">
        <f>IFERROR(IF(E427=0,0,E427*H419),0)</f>
        <v>0</v>
      </c>
      <c r="X427" s="98">
        <f>IF(E427=0,0,E427*F418)</f>
        <v>0</v>
      </c>
      <c r="Y427" s="98">
        <f>IF(NOT(ISERROR(MATCH("Selvfinansieret",B423,0))),0,IF(OR(NOT(ISERROR(MATCH("Ej statsstøtte",B423,0))),NOT(ISERROR(MATCH(B423,AI433:AI435,0)))),E427,IF(AND(D431=0,C431=0),X427,IF(AND(D431&gt;0,C431=0),V427,IF(AND(D431&gt;0,C431&gt;0,V427=0),0,IF(AND(W427&lt;&gt;0,W427&lt;V427),W427,V427))))))</f>
        <v>0</v>
      </c>
      <c r="Z427" s="98"/>
      <c r="AA427" t="s">
        <v>72</v>
      </c>
      <c r="AB427"/>
      <c r="AC427"/>
      <c r="AD427" t="s">
        <v>112</v>
      </c>
      <c r="AE427" t="s">
        <v>112</v>
      </c>
      <c r="AF427" t="s">
        <v>120</v>
      </c>
      <c r="AG427" s="41" t="str">
        <f>""</f>
        <v/>
      </c>
      <c r="AH427" s="98" t="str">
        <f>IF(NOT(ISERROR(MATCH("Selvfinansieret",B417,0))),"",IF(NOT(ISERROR(MATCH(B417,{"ABER"},0))),AE427,IF(NOT(ISERROR(MATCH(B417,{"GBER"},0))),AF427,IF(NOT(ISERROR(MATCH(B417,{"FIBER"},0))),AG427,IF(NOT(ISERROR(MATCH(B417,{"Ej statsstøtte"},0))),AD427,"")))))</f>
        <v/>
      </c>
      <c r="AI427" s="40" t="s">
        <v>85</v>
      </c>
    </row>
    <row r="428" spans="1:41">
      <c r="A428" s="503" t="s">
        <v>21</v>
      </c>
      <c r="B428" s="111">
        <f>SUM(B421+B422+B423+B424-B425-B426+B427)</f>
        <v>0</v>
      </c>
      <c r="C428" s="111">
        <f>SUM(C421+C422+C423+C424-C425-C426+C427)</f>
        <v>0</v>
      </c>
      <c r="D428" s="111"/>
      <c r="E428" s="111">
        <f>SUM(B428:C428)</f>
        <v>0</v>
      </c>
      <c r="F428" s="48"/>
      <c r="G428" s="577"/>
      <c r="H428" s="578"/>
      <c r="I428" s="578"/>
      <c r="J428" s="578"/>
      <c r="K428" s="578"/>
      <c r="L428" s="578"/>
      <c r="M428" s="578"/>
      <c r="N428" s="578"/>
      <c r="O428" s="582"/>
      <c r="P428" s="23"/>
      <c r="R428"/>
      <c r="S428"/>
      <c r="T428"/>
      <c r="U428" s="20" t="e">
        <f>((F419-((E430*F419+C431+D431)-E430)/E430))*E428</f>
        <v>#VALUE!</v>
      </c>
      <c r="V428" t="e">
        <f>H420*E428</f>
        <v>#VALUE!</v>
      </c>
      <c r="W428" s="3">
        <f>IFERROR(IF(E428=0,0,E428*H419),0)</f>
        <v>0</v>
      </c>
      <c r="X428" s="98">
        <f>IF(E428=0,0,E428*F418)</f>
        <v>0</v>
      </c>
      <c r="Y428" s="98">
        <f>IF(NOT(ISERROR(MATCH("Selvfinansieret",B424,0))),0,IF(OR(NOT(ISERROR(MATCH("Ej statsstøtte",B424,0))),NOT(ISERROR(MATCH(B424,AI434:AI436,0)))),E428,IF(AND(D431=0,C431=0),X428,IF(AND(D431&gt;0,C431=0),V428,IF(AND(D431&gt;0,C431&gt;0,V428=0),0,IF(AND(W428&lt;&gt;0,W428&lt;V428),W428,V428))))))</f>
        <v>0</v>
      </c>
      <c r="Z428" s="98"/>
      <c r="AA428" t="s">
        <v>146</v>
      </c>
      <c r="AB428"/>
      <c r="AC428"/>
      <c r="AD428" t="s">
        <v>122</v>
      </c>
      <c r="AE428" t="s">
        <v>113</v>
      </c>
      <c r="AF428" t="s">
        <v>121</v>
      </c>
      <c r="AG428" s="41" t="str">
        <f>""</f>
        <v/>
      </c>
      <c r="AH428" s="98" t="str">
        <f>IF(NOT(ISERROR(MATCH("Selvfinansieret",B417,0))),"",IF(NOT(ISERROR(MATCH(B417,{"ABER"},0))),AE428,IF(NOT(ISERROR(MATCH(B417,{"GBER"},0))),AF428,IF(NOT(ISERROR(MATCH(B417,{"FIBER"},0))),AG428,IF(NOT(ISERROR(MATCH(B417,{"Ej statsstøtte"},0))),AD428,"")))))</f>
        <v/>
      </c>
      <c r="AI428" s="40" t="s">
        <v>86</v>
      </c>
    </row>
    <row r="429" spans="1:41" ht="14.5" thickBot="1">
      <c r="A429" s="504" t="s">
        <v>1</v>
      </c>
      <c r="B429" s="112">
        <f>IFERROR(IF(E429=0,0,Y429),0)</f>
        <v>0</v>
      </c>
      <c r="C429" s="110">
        <f>IFERROR(E429-B429,0)</f>
        <v>0</v>
      </c>
      <c r="D429" s="110"/>
      <c r="E429" s="524"/>
      <c r="F429" s="47"/>
      <c r="G429" s="577"/>
      <c r="H429" s="578"/>
      <c r="I429" s="578"/>
      <c r="J429" s="578"/>
      <c r="K429" s="578"/>
      <c r="L429" s="578"/>
      <c r="M429" s="578"/>
      <c r="N429" s="578"/>
      <c r="O429" s="582"/>
      <c r="P429" s="104"/>
      <c r="R429"/>
      <c r="S429"/>
      <c r="T429"/>
      <c r="U429" s="20" t="e">
        <f>((F419-((E430*F419+C431+D431)-E430)/E430))*E429</f>
        <v>#VALUE!</v>
      </c>
      <c r="V429" t="e">
        <f>H420*E429</f>
        <v>#VALUE!</v>
      </c>
      <c r="W429" s="3">
        <f>IFERROR(IF(E429=0,0,E429*H419),0)</f>
        <v>0</v>
      </c>
      <c r="X429" s="98">
        <f>IF(E429=0,0,E429*F418)</f>
        <v>0</v>
      </c>
      <c r="Y429" s="98">
        <f>IF(NOT(ISERROR(MATCH("Selvfinansieret",B425,0))),0,IF(OR(NOT(ISERROR(MATCH("Ej statsstøtte",B425,0))),NOT(ISERROR(MATCH(B425,AI435:AI437,0)))),E429,IF(AND(D431=0,C431=0),X429,IF(AND(D431&gt;0,C431=0),V429,IF(AND(D431&gt;0,C431&gt;0,V429=0),0,IF(AND(W429&lt;&gt;0,W429&lt;V429),W429,V429))))))</f>
        <v>0</v>
      </c>
      <c r="Z429" s="98"/>
      <c r="AA429" s="19"/>
      <c r="AB429" s="20"/>
      <c r="AC429"/>
      <c r="AD429" t="s">
        <v>113</v>
      </c>
      <c r="AE429" t="s">
        <v>114</v>
      </c>
      <c r="AF429" t="s">
        <v>122</v>
      </c>
      <c r="AG429" s="41" t="str">
        <f>""</f>
        <v/>
      </c>
      <c r="AH429" s="98" t="str">
        <f>IF(NOT(ISERROR(MATCH("Selvfinansieret",B417,0))),"",IF(NOT(ISERROR(MATCH(B417,{"ABER"},0))),AE429,IF(NOT(ISERROR(MATCH(B417,{"GBER"},0))),AF429,IF(NOT(ISERROR(MATCH(B417,{"FIBER"},0))),AG429,IF(NOT(ISERROR(MATCH(B417,{"Ej statsstøtte"},0))),AD429,"")))))</f>
        <v/>
      </c>
      <c r="AI429" s="40" t="s">
        <v>87</v>
      </c>
    </row>
    <row r="430" spans="1:41" ht="14.5" thickBot="1">
      <c r="A430" s="505" t="s">
        <v>0</v>
      </c>
      <c r="B430" s="143">
        <f>IF(B428+B429&lt;=0,0,B428+B429)</f>
        <v>0</v>
      </c>
      <c r="C430" s="143">
        <f>IF(C428+C429-C431&lt;=0,0,C428+C429-C431)</f>
        <v>0</v>
      </c>
      <c r="D430" s="113"/>
      <c r="E430" s="506">
        <f>SUM(E421+E422+E423+E424-E425-E426+E427)+E429</f>
        <v>0</v>
      </c>
      <c r="F430" s="222"/>
      <c r="G430" s="579"/>
      <c r="H430" s="580"/>
      <c r="I430" s="580"/>
      <c r="J430" s="580"/>
      <c r="K430" s="580"/>
      <c r="L430" s="580"/>
      <c r="M430" s="580"/>
      <c r="N430" s="580"/>
      <c r="O430" s="583"/>
      <c r="P430" s="23"/>
      <c r="R430"/>
      <c r="S430"/>
      <c r="T430"/>
      <c r="U430" s="20" t="e">
        <f>((F419-((E430*F419+C431+D431)-E430)/E430))*E430</f>
        <v>#VALUE!</v>
      </c>
      <c r="V430" t="e">
        <f>H420*E430</f>
        <v>#VALUE!</v>
      </c>
      <c r="W430" s="3">
        <f>IFERROR(IF(E430=0,0,E430*H419),0)</f>
        <v>0</v>
      </c>
      <c r="Y430" s="98">
        <f>IF(NOT(ISERROR(MATCH("Selvfinansieret",B426,0))),0,IF(OR(NOT(ISERROR(MATCH("Ej statsstøtte",B426,0))),NOT(ISERROR(MATCH(B426,AI436:AI438,0)))),E430,IF(AND(D431=0,C431=0),X430,IF(AND(D431&gt;0,C431=0),V430,IF(AND(D431&gt;0,C431&gt;0,V430=0),0,IF(AND(W430&lt;&gt;0,W430&lt;V430),W430,V430))))))</f>
        <v>0</v>
      </c>
      <c r="Z430" s="98"/>
      <c r="AA430" s="96"/>
      <c r="AB430" s="96"/>
      <c r="AC430"/>
      <c r="AD430" t="s">
        <v>114</v>
      </c>
      <c r="AE430" s="41" t="str">
        <f>""</f>
        <v/>
      </c>
      <c r="AF430" t="s">
        <v>111</v>
      </c>
      <c r="AG430" s="41" t="str">
        <f>""</f>
        <v/>
      </c>
      <c r="AH430" s="98" t="str">
        <f>IF(NOT(ISERROR(MATCH("Selvfinansieret",B417,0))),"",IF(NOT(ISERROR(MATCH(B417,{"ABER"},0))),AE430,IF(NOT(ISERROR(MATCH(B417,{"GBER"},0))),AF430,IF(NOT(ISERROR(MATCH(B417,{"FIBER"},0))),AG430,IF(NOT(ISERROR(MATCH(B417,{"Ej statsstøtte"},0))),AD430,"")))))</f>
        <v/>
      </c>
      <c r="AI430" s="20" t="s">
        <v>135</v>
      </c>
    </row>
    <row r="431" spans="1:41">
      <c r="A431" s="507" t="s">
        <v>101</v>
      </c>
      <c r="B431" s="510">
        <f>B430</f>
        <v>0</v>
      </c>
      <c r="C431" s="509"/>
      <c r="D431" s="509"/>
      <c r="E431" s="510">
        <f>SUM(B421+B422+B423+B424-B425-B426+B427)</f>
        <v>0</v>
      </c>
      <c r="F431" s="101"/>
      <c r="G431" s="511"/>
      <c r="H431" s="511"/>
      <c r="I431" s="511"/>
      <c r="J431" s="511"/>
      <c r="K431" s="511"/>
      <c r="L431" s="511"/>
      <c r="M431" s="511"/>
      <c r="N431" s="511"/>
      <c r="O431" s="511"/>
      <c r="P431" s="23"/>
      <c r="R431"/>
      <c r="S431"/>
      <c r="T431"/>
      <c r="U431"/>
      <c r="W431"/>
      <c r="Y431" s="98"/>
      <c r="Z431" s="98"/>
      <c r="AA431" s="35"/>
      <c r="AB431" s="97"/>
      <c r="AC431" s="20"/>
      <c r="AD431" t="s">
        <v>124</v>
      </c>
      <c r="AE431" s="3" t="str">
        <f>""</f>
        <v/>
      </c>
      <c r="AF431" s="41" t="s">
        <v>123</v>
      </c>
      <c r="AG431" s="41" t="str">
        <f>""</f>
        <v/>
      </c>
      <c r="AH431" s="98" t="str">
        <f>IF(NOT(ISERROR(MATCH("Selvfinansieret",B417,0))),"",IF(NOT(ISERROR(MATCH(B417,{"ABER"},0))),AE431,IF(NOT(ISERROR(MATCH(B417,{"GBER"},0))),AF431,IF(NOT(ISERROR(MATCH(B417,{"FIBER"},0))),AG431,IF(NOT(ISERROR(MATCH(B417,{"Ej statsstøtte"},0))),AD431,"")))))</f>
        <v/>
      </c>
      <c r="AI431" t="s">
        <v>149</v>
      </c>
      <c r="AK431" s="4"/>
      <c r="AL431" s="4"/>
      <c r="AM431" s="4"/>
      <c r="AN431" s="4"/>
      <c r="AO431" s="4"/>
    </row>
    <row r="432" spans="1:41">
      <c r="A432" s="512"/>
      <c r="B432" s="513"/>
      <c r="C432" s="513"/>
      <c r="D432" s="513"/>
      <c r="E432" s="514"/>
      <c r="F432" s="79"/>
      <c r="G432" s="511"/>
      <c r="H432" s="511"/>
      <c r="I432" s="511"/>
      <c r="J432" s="511"/>
      <c r="K432" s="511"/>
      <c r="L432" s="511"/>
      <c r="M432" s="511"/>
      <c r="N432" s="511"/>
      <c r="O432" s="511"/>
      <c r="P432" s="23"/>
      <c r="R432"/>
      <c r="S432"/>
      <c r="T432"/>
      <c r="U432"/>
      <c r="W432"/>
      <c r="Y432" s="98"/>
      <c r="Z432" s="98"/>
      <c r="AA432" s="98"/>
      <c r="AB432" s="4"/>
      <c r="AC432" s="4"/>
      <c r="AD432" t="s">
        <v>137</v>
      </c>
      <c r="AE432" s="4" t="str">
        <f>""</f>
        <v/>
      </c>
      <c r="AF432" s="4" t="str">
        <f>""</f>
        <v/>
      </c>
      <c r="AG432" s="41" t="str">
        <f>""</f>
        <v/>
      </c>
      <c r="AH432" s="98" t="str">
        <f>IF(NOT(ISERROR(MATCH("Selvfinansieret",B417,0))),"",IF(NOT(ISERROR(MATCH(B417,{"ABER"},0))),AE432,IF(NOT(ISERROR(MATCH(B417,{"GBER"},0))),AF432,IF(NOT(ISERROR(MATCH(B417,{"FIBER"},0))),AG432,IF(NOT(ISERROR(MATCH(B417,{"Ej statsstøtte"},0))),AD432,"")))))</f>
        <v/>
      </c>
      <c r="AI432" s="4"/>
      <c r="AJ432" s="4"/>
      <c r="AK432" s="4"/>
      <c r="AL432" s="4"/>
      <c r="AM432" s="4"/>
      <c r="AN432" s="4"/>
      <c r="AO432" s="4"/>
    </row>
    <row r="433" spans="1:41">
      <c r="A433" s="515"/>
      <c r="B433" s="516"/>
      <c r="C433" s="516"/>
      <c r="D433" s="516"/>
      <c r="E433" s="517" t="s">
        <v>133</v>
      </c>
      <c r="F433" s="518" t="str">
        <f>F418</f>
        <v/>
      </c>
      <c r="G433" s="79"/>
      <c r="H433" s="511"/>
      <c r="I433" s="511"/>
      <c r="J433" s="511"/>
      <c r="K433" s="511"/>
      <c r="L433" s="511"/>
      <c r="M433" s="511"/>
      <c r="N433" s="511"/>
      <c r="O433" s="511"/>
      <c r="P433" s="80"/>
      <c r="Q433" s="23"/>
      <c r="R433"/>
      <c r="S433"/>
      <c r="T433"/>
      <c r="U433"/>
      <c r="W433"/>
      <c r="Y433"/>
      <c r="Z433" s="98"/>
      <c r="AD433" s="4"/>
      <c r="AE433" s="4"/>
      <c r="AF433" s="4"/>
      <c r="AG433" s="4"/>
      <c r="AH433" s="4"/>
      <c r="AI433" s="4"/>
      <c r="AJ433" s="4"/>
      <c r="AK433" s="4"/>
      <c r="AL433" s="4"/>
      <c r="AM433" s="4"/>
      <c r="AN433" s="4"/>
      <c r="AO433" s="4"/>
    </row>
    <row r="434" spans="1:41" ht="28">
      <c r="A434" s="515"/>
      <c r="B434" s="516"/>
      <c r="C434" s="516"/>
      <c r="D434" s="516"/>
      <c r="E434" s="519" t="s">
        <v>152</v>
      </c>
      <c r="F434" s="518" t="str">
        <f>IFERROR(B430/E430,"")</f>
        <v/>
      </c>
      <c r="G434" s="79"/>
      <c r="H434" s="511"/>
      <c r="I434" s="511"/>
      <c r="J434" s="511"/>
      <c r="K434" s="511"/>
      <c r="L434" s="511"/>
      <c r="M434" s="511"/>
      <c r="N434" s="511"/>
      <c r="O434" s="511"/>
      <c r="P434" s="80"/>
      <c r="Q434" s="23"/>
      <c r="R434"/>
      <c r="S434"/>
      <c r="T434"/>
      <c r="U434"/>
      <c r="W434"/>
      <c r="Y434"/>
      <c r="Z434" s="98"/>
      <c r="AD434" s="4"/>
      <c r="AE434" s="4"/>
      <c r="AF434" s="4"/>
      <c r="AG434" s="4"/>
      <c r="AH434" s="4"/>
      <c r="AI434" s="4"/>
      <c r="AJ434" s="4"/>
      <c r="AK434" s="4"/>
      <c r="AL434" s="4"/>
      <c r="AM434" s="4"/>
      <c r="AN434" s="4"/>
      <c r="AO434" s="4"/>
    </row>
    <row r="435" spans="1:41">
      <c r="A435" s="14"/>
      <c r="B435" s="15"/>
      <c r="C435" s="15"/>
      <c r="D435" s="15"/>
      <c r="E435" s="16" t="s">
        <v>57</v>
      </c>
      <c r="F435" s="50">
        <f>IF(NOT(ISERROR(MATCH("Ej statsstøtte",B417,0))),0,IFERROR(E429/E428,0))</f>
        <v>0</v>
      </c>
      <c r="G435" s="520"/>
      <c r="H435" s="481"/>
      <c r="I435" s="481"/>
      <c r="J435" s="481"/>
      <c r="K435" s="481"/>
      <c r="L435" s="481"/>
      <c r="M435" s="481"/>
      <c r="N435" s="481"/>
      <c r="O435" s="481"/>
      <c r="P435" s="2"/>
      <c r="R435"/>
      <c r="S435"/>
      <c r="T435"/>
      <c r="U435"/>
      <c r="W435"/>
      <c r="Y435"/>
    </row>
    <row r="436" spans="1:41" ht="14.5">
      <c r="A436" s="31" t="s">
        <v>64</v>
      </c>
      <c r="B436" s="32">
        <f>IFERROR(E430/$E$15,0)</f>
        <v>0</v>
      </c>
      <c r="C436" s="15"/>
      <c r="D436" s="15"/>
      <c r="E436" s="174" t="s">
        <v>58</v>
      </c>
      <c r="F436" s="50">
        <f>IFERROR(E429/E421,0)</f>
        <v>0</v>
      </c>
      <c r="G436" s="404"/>
      <c r="H436" s="481"/>
      <c r="I436" s="481"/>
      <c r="J436" s="481"/>
      <c r="K436" s="481"/>
      <c r="L436" s="481"/>
      <c r="M436" s="481"/>
      <c r="N436" s="481"/>
      <c r="O436" s="481"/>
      <c r="P436" s="2"/>
      <c r="R436"/>
      <c r="S436"/>
      <c r="T436"/>
      <c r="U436"/>
      <c r="W436"/>
      <c r="Y436"/>
    </row>
    <row r="437" spans="1:41" ht="14.5">
      <c r="A437" s="521"/>
      <c r="B437" s="522"/>
      <c r="C437" s="404"/>
      <c r="D437" s="404"/>
      <c r="E437" s="174"/>
      <c r="F437" s="404"/>
      <c r="G437" s="404"/>
      <c r="H437" s="481"/>
      <c r="I437" s="481"/>
      <c r="J437" s="481"/>
      <c r="K437" s="481"/>
      <c r="L437" s="481"/>
      <c r="M437" s="481"/>
      <c r="N437" s="481"/>
      <c r="O437" s="481"/>
      <c r="P437" s="2"/>
      <c r="R437"/>
      <c r="S437"/>
      <c r="T437"/>
      <c r="U437"/>
      <c r="W437"/>
      <c r="Y437"/>
      <c r="AD437"/>
    </row>
    <row r="438" spans="1:41" ht="14.5">
      <c r="A438" s="9" t="s">
        <v>24</v>
      </c>
      <c r="B438" s="175"/>
      <c r="C438" s="119" t="s">
        <v>54</v>
      </c>
      <c r="D438" s="119"/>
      <c r="E438" s="10" t="s">
        <v>27</v>
      </c>
      <c r="F438" s="488"/>
      <c r="G438" s="489"/>
      <c r="H438" s="118"/>
      <c r="I438" s="120"/>
      <c r="J438" s="489"/>
      <c r="K438" s="489"/>
      <c r="L438" s="489"/>
      <c r="M438" s="489"/>
      <c r="N438" s="404"/>
      <c r="O438" s="404"/>
      <c r="R438" s="27"/>
      <c r="S438" s="36"/>
      <c r="T438" s="97"/>
      <c r="W438" s="3"/>
      <c r="X438" s="40"/>
      <c r="AA438" s="98" t="str">
        <f>IF(NOT(ISERROR(MATCH("Selvfinansieret",B439,0))),"",IF(NOT(ISERROR(MATCH(B439,{"ABER"},0))),IF(X438=0,"",X438),IF(NOT(ISERROR(MATCH(B439,{"GEBER"},0))),IF(AG453=0,"",AG453),IF(NOT(ISERROR(MATCH(B439,{"FIBER"},0))),IF(Z438=0,"",Z438),""))))</f>
        <v/>
      </c>
      <c r="AF438" s="98"/>
    </row>
    <row r="439" spans="1:41" ht="14.5">
      <c r="A439" s="9" t="s">
        <v>144</v>
      </c>
      <c r="B439" s="490"/>
      <c r="C439" s="119"/>
      <c r="D439" s="119"/>
      <c r="E439" s="10" t="s">
        <v>127</v>
      </c>
      <c r="F439" s="490" t="str">
        <f>IF(ISBLANK($F$19),"Projektform skal vælges ved hovedansøger",$F$19)</f>
        <v>Samarbejde</v>
      </c>
      <c r="G439" s="489"/>
      <c r="H439" s="118"/>
      <c r="I439" s="120"/>
      <c r="J439" s="489"/>
      <c r="K439" s="489"/>
      <c r="L439" s="489"/>
      <c r="M439" s="489"/>
      <c r="N439" s="404"/>
      <c r="O439" s="404"/>
      <c r="R439" s="27"/>
      <c r="S439" s="36"/>
      <c r="T439" s="40"/>
      <c r="W439" s="3"/>
      <c r="X439" s="40"/>
      <c r="Y439" s="41"/>
      <c r="AA439" s="98"/>
      <c r="AF439" s="98"/>
    </row>
    <row r="440" spans="1:41" ht="29">
      <c r="A440" s="10" t="s">
        <v>25</v>
      </c>
      <c r="B440" s="490"/>
      <c r="C440" s="10"/>
      <c r="D440" s="10"/>
      <c r="E440" s="128" t="s">
        <v>26</v>
      </c>
      <c r="F440" s="129" t="str">
        <f>IFERROR(IF(NOT(ISERROR(MATCH(B439,{"ABER"},0))),INDEX(ABER_Tilskudsprocent_liste[#All],MATCH(B440,ABER_Tilskudsprocent_liste[[#All],[Typer af projekter og aktiviteter/ virksomhedsstørrelse]],0),MATCH(AA442,ABER_Tilskudsprocent_liste[#Headers],0)),IF(NOT(ISERROR(MATCH(B439,{"GBER"},0))),INDEX(GEBER_Tilskudsprocent_liste[#All],MATCH(B440,GEBER_Tilskudsprocent_liste[[#All],[Typer af projekter og aktiviteter/ virksomhedsstørrelse]],0),MATCH(AA442,GEBER_Tilskudsprocent_liste[#Headers],0)),IF(NOT(ISERROR(MATCH(B439,{"FIBER"},0))),INDEX(FIBER_Tilskudsprocent_liste[#All],MATCH(B440,FIBER_Tilskudsprocent_liste[[#All],[Typer af projekter og aktiviteter/ virksomhedsstørrelse]],0),MATCH(AA442,FIBER_Tilskudsprocent_liste[#Headers],0)),""))),"")</f>
        <v/>
      </c>
      <c r="G440" s="128" t="s">
        <v>150</v>
      </c>
      <c r="H440" s="144" t="s">
        <v>155</v>
      </c>
      <c r="I440" s="145"/>
      <c r="J440" s="257" t="s">
        <v>158</v>
      </c>
      <c r="K440" s="257"/>
      <c r="L440" s="489"/>
      <c r="M440" s="489"/>
      <c r="N440" s="404"/>
      <c r="O440" s="404"/>
      <c r="R440" s="28"/>
      <c r="S440" s="37"/>
      <c r="T440" s="40"/>
      <c r="W440" s="3"/>
      <c r="X440" s="100"/>
      <c r="AB440" s="40"/>
      <c r="AF440" s="98"/>
    </row>
    <row r="441" spans="1:41" ht="14.5">
      <c r="A441" s="9"/>
      <c r="B441" s="10"/>
      <c r="C441" s="10"/>
      <c r="D441" s="10"/>
      <c r="E441" s="128"/>
      <c r="F441" s="150" t="str">
        <f>IFERROR(IF(NOT(ISERROR(MATCH(B439,{"ABER"},0))),INDEX(ABER_Tilskudsprocent_liste[#All],MATCH(B440,ABER_Tilskudsprocent_liste[[#All],[Typer af projekter og aktiviteter/ virksomhedsstørrelse]],0),MATCH(AA442,ABER_Tilskudsprocent_liste[#Headers],0)),IF(NOT(ISERROR(MATCH(B439,{"GBER"},0))),INDEX(GEBER_Tilskudsprocent_liste[#All],MATCH(B440,GEBER_Tilskudsprocent_liste[[#All],[Typer af projekter og aktiviteter/ virksomhedsstørrelse]],0),MATCH(AA442,GEBER_Tilskudsprocent_liste[#Headers],0)),IF(NOT(ISERROR(MATCH(B439,{"FIBER"},0))),INDEX(FIBER_Tilskudsprocent_liste[#All],MATCH(B440,FIBER_Tilskudsprocent_liste[[#All],[Typer af projekter og aktiviteter/ virksomhedsstørrelse]],0),MATCH(AA442,FIBER_Tilskudsprocent_liste[#Headers],0)),""))),"")</f>
        <v/>
      </c>
      <c r="G441" s="493"/>
      <c r="H441" s="257" t="str">
        <f>IFERROR(IF(E452*(1-F441)-C453&lt;0,F441-((E452*F441+C453)-E452)/E452,""),"")</f>
        <v/>
      </c>
      <c r="I441" s="257" t="str">
        <f>IFERROR(IF(D453&lt;&gt;0,IF(D453=E452,0,IF(C453&gt;0,(F441-D453/E452)-H441,"HA")),IF(E452*(1-F441)-C453&lt;0,((F441-((E452*F441+C453+D453)-E452)/E452)),"")),"")</f>
        <v/>
      </c>
      <c r="J441" s="494" t="e">
        <f>I441-H442</f>
        <v>#VALUE!</v>
      </c>
      <c r="K441" s="257"/>
      <c r="L441" s="489"/>
      <c r="M441" s="489"/>
      <c r="N441" s="404"/>
      <c r="O441" s="404"/>
      <c r="R441" s="28"/>
      <c r="S441" s="37"/>
      <c r="T441" s="40"/>
      <c r="U441" s="20" t="s">
        <v>157</v>
      </c>
      <c r="V441" t="s">
        <v>156</v>
      </c>
      <c r="W441" s="98" t="s">
        <v>154</v>
      </c>
      <c r="X441" s="98" t="s">
        <v>153</v>
      </c>
      <c r="Y441" s="98" t="s">
        <v>132</v>
      </c>
      <c r="AA441" s="21" t="s">
        <v>129</v>
      </c>
      <c r="AB441" s="25" t="s">
        <v>127</v>
      </c>
      <c r="AC441"/>
    </row>
    <row r="442" spans="1:41" ht="14.5" thickBot="1">
      <c r="A442" s="495"/>
      <c r="B442" s="478" t="s">
        <v>70</v>
      </c>
      <c r="C442" s="478" t="s">
        <v>145</v>
      </c>
      <c r="D442" s="478" t="s">
        <v>151</v>
      </c>
      <c r="E442" s="478" t="s">
        <v>0</v>
      </c>
      <c r="F442" s="479" t="s">
        <v>9</v>
      </c>
      <c r="G442" s="119"/>
      <c r="H442" s="498" t="e">
        <f>(F441-D453/E452)</f>
        <v>#VALUE!</v>
      </c>
      <c r="I442" s="493"/>
      <c r="J442" s="119"/>
      <c r="K442" s="493"/>
      <c r="L442" s="119"/>
      <c r="M442" s="119"/>
      <c r="N442" s="481"/>
      <c r="O442" s="481"/>
      <c r="P442" s="103"/>
      <c r="Q442" s="21"/>
      <c r="R442" s="38"/>
      <c r="S442" s="20"/>
      <c r="T442" s="20"/>
      <c r="U442"/>
      <c r="V442" s="3"/>
      <c r="W442" s="98"/>
      <c r="X442" s="98"/>
      <c r="Z442" s="40"/>
      <c r="AA442" s="19" t="str">
        <f>CONCATENATE(F438," - ",AB442)</f>
        <v xml:space="preserve"> - Samarbejde</v>
      </c>
      <c r="AB442" t="str">
        <f>F439</f>
        <v>Samarbejde</v>
      </c>
      <c r="AC442"/>
    </row>
    <row r="443" spans="1:41">
      <c r="A443" s="404" t="s">
        <v>67</v>
      </c>
      <c r="B443" s="110">
        <f>IFERROR(IF(E443=0,0,Y443),0)</f>
        <v>0</v>
      </c>
      <c r="C443" s="110">
        <f t="shared" ref="C443:C449" si="40">IFERROR(E443-B443,0)</f>
        <v>0</v>
      </c>
      <c r="D443" s="110"/>
      <c r="E443" s="523"/>
      <c r="F443" s="501"/>
      <c r="G443" s="575" t="s">
        <v>192</v>
      </c>
      <c r="H443" s="576"/>
      <c r="I443" s="576"/>
      <c r="J443" s="576"/>
      <c r="K443" s="576"/>
      <c r="L443" s="576"/>
      <c r="M443" s="576"/>
      <c r="N443" s="576"/>
      <c r="O443" s="581"/>
      <c r="P443" s="104"/>
      <c r="Q443" s="24"/>
      <c r="R443" s="35"/>
      <c r="S443" s="20"/>
      <c r="T443" s="20"/>
      <c r="U443" s="20" t="e">
        <f>((F441-((E452*F441+C453)-E452)/E452))*E443</f>
        <v>#VALUE!</v>
      </c>
      <c r="V443" t="e">
        <f>H442*E443</f>
        <v>#VALUE!</v>
      </c>
      <c r="W443" s="3">
        <f>IFERROR(IF(E443=0,0,E443*H441),0)</f>
        <v>0</v>
      </c>
      <c r="X443" s="98">
        <f>IF(E443=0,0,E443*F440)</f>
        <v>0</v>
      </c>
      <c r="Y443" s="98">
        <f>IF(NOT(ISERROR(MATCH("Selvfinansieret",B439,0))),0,IF(OR(NOT(ISERROR(MATCH("Ej statsstøtte",B439,0))),NOT(ISERROR(MATCH(B439,AI449:AI451,0)))),E443,IF(AND(D453=0,C453=0),X443,IF(AND(D453&gt;0,C453=0),V443,IF(AND(D453&gt;0,C453&gt;0,V443=0),0,IF(AND(W443&lt;&gt;0,W443&lt;V443),W443,V443))))))</f>
        <v>0</v>
      </c>
      <c r="AA443" s="19"/>
      <c r="AB443" s="20"/>
      <c r="AC443"/>
      <c r="AE443" s="537" t="s">
        <v>128</v>
      </c>
      <c r="AF443" s="537"/>
      <c r="AG443" s="537"/>
    </row>
    <row r="444" spans="1:41">
      <c r="A444" s="404" t="s">
        <v>3</v>
      </c>
      <c r="B444" s="110">
        <f t="shared" ref="B444:B449" si="41">IFERROR(IF(E444=0,0,Y444),0)</f>
        <v>0</v>
      </c>
      <c r="C444" s="110">
        <f t="shared" si="40"/>
        <v>0</v>
      </c>
      <c r="D444" s="110"/>
      <c r="E444" s="523"/>
      <c r="F444" s="46"/>
      <c r="G444" s="577"/>
      <c r="H444" s="578"/>
      <c r="I444" s="578"/>
      <c r="J444" s="578"/>
      <c r="K444" s="578"/>
      <c r="L444" s="578"/>
      <c r="M444" s="578"/>
      <c r="N444" s="578"/>
      <c r="O444" s="582"/>
      <c r="P444" s="104"/>
      <c r="Q444" s="35"/>
      <c r="R444" s="39"/>
      <c r="S444" s="22"/>
      <c r="T444" s="20"/>
      <c r="U444" s="20" t="e">
        <f>((F441-((E452*F441+C453+D453)-E452)/E452))*E444</f>
        <v>#VALUE!</v>
      </c>
      <c r="V444" t="e">
        <f>H442*E444</f>
        <v>#VALUE!</v>
      </c>
      <c r="W444" s="3">
        <f>IFERROR(IF(E444=0,0,E444*H441),0)</f>
        <v>0</v>
      </c>
      <c r="X444" s="98">
        <f>IF(E444=0,0,E444*F440)</f>
        <v>0</v>
      </c>
      <c r="Y444" s="98">
        <f>IF(NOT(ISERROR(MATCH("Selvfinansieret",B440,0))),0,IF(OR(NOT(ISERROR(MATCH("Ej statsstøtte",B440,0))),NOT(ISERROR(MATCH(B440,AI450:AI452,0)))),E444,IF(AND(D453=0,C453=0),X444,IF(AND(D453&gt;0,C453=0),V444,IF(AND(D453&gt;0,C453&gt;0,V444=0),0,IF(AND(W444&lt;&gt;0,W444&lt;V444),W444,V444))))))</f>
        <v>0</v>
      </c>
      <c r="AA444" s="19"/>
      <c r="AB444" s="20"/>
      <c r="AC444"/>
    </row>
    <row r="445" spans="1:41">
      <c r="A445" s="404" t="s">
        <v>69</v>
      </c>
      <c r="B445" s="110">
        <f t="shared" si="41"/>
        <v>0</v>
      </c>
      <c r="C445" s="110">
        <f t="shared" si="40"/>
        <v>0</v>
      </c>
      <c r="D445" s="110"/>
      <c r="E445" s="523"/>
      <c r="F445" s="46"/>
      <c r="G445" s="577"/>
      <c r="H445" s="578"/>
      <c r="I445" s="578"/>
      <c r="J445" s="578"/>
      <c r="K445" s="578"/>
      <c r="L445" s="578"/>
      <c r="M445" s="578"/>
      <c r="N445" s="578"/>
      <c r="O445" s="582"/>
      <c r="P445" s="104"/>
      <c r="Q445" s="35"/>
      <c r="R445" s="39"/>
      <c r="S445" s="22"/>
      <c r="T445" s="20"/>
      <c r="U445" s="20" t="e">
        <f>((F441-((E452*F441+C453+D453)-E452)/E452))*E445</f>
        <v>#VALUE!</v>
      </c>
      <c r="V445" t="e">
        <f>H442*E445</f>
        <v>#VALUE!</v>
      </c>
      <c r="W445" s="3">
        <f>IFERROR(IF(E445=0,0,E445*H441),0)</f>
        <v>0</v>
      </c>
      <c r="X445" s="98">
        <f>IF(E445=0,0,E445*F440)</f>
        <v>0</v>
      </c>
      <c r="Y445" s="98">
        <f>IF(NOT(ISERROR(MATCH("Selvfinansieret",B441,0))),0,IF(OR(NOT(ISERROR(MATCH("Ej statsstøtte",B441,0))),NOT(ISERROR(MATCH(B441,AI451:AI453,0)))),E445,IF(AND(D453=0,C453=0),X445,IF(AND(D453&gt;0,C453=0),V445,IF(AND(D453&gt;0,C453&gt;0,V445=0),0,IF(AND(W445&lt;&gt;0,W445&lt;V445),W445,V445))))))</f>
        <v>0</v>
      </c>
      <c r="AA445" s="19"/>
      <c r="AB445" s="20"/>
      <c r="AC445"/>
      <c r="AD445" s="29" t="s">
        <v>147</v>
      </c>
      <c r="AE445" s="29" t="s">
        <v>115</v>
      </c>
      <c r="AF445" s="29" t="s">
        <v>136</v>
      </c>
      <c r="AG445" s="29" t="s">
        <v>116</v>
      </c>
      <c r="AH445" s="29" t="s">
        <v>134</v>
      </c>
      <c r="AI445" s="29" t="s">
        <v>138</v>
      </c>
      <c r="AJ445" s="29" t="s">
        <v>148</v>
      </c>
    </row>
    <row r="446" spans="1:41">
      <c r="A446" s="404" t="s">
        <v>34</v>
      </c>
      <c r="B446" s="110">
        <f t="shared" si="41"/>
        <v>0</v>
      </c>
      <c r="C446" s="110">
        <f t="shared" si="40"/>
        <v>0</v>
      </c>
      <c r="D446" s="110"/>
      <c r="E446" s="523"/>
      <c r="F446" s="46"/>
      <c r="G446" s="577"/>
      <c r="H446" s="578"/>
      <c r="I446" s="578"/>
      <c r="J446" s="578"/>
      <c r="K446" s="578"/>
      <c r="L446" s="578"/>
      <c r="M446" s="578"/>
      <c r="N446" s="578"/>
      <c r="O446" s="582"/>
      <c r="P446" s="105"/>
      <c r="Q446" s="35"/>
      <c r="R446" s="39"/>
      <c r="S446" s="22"/>
      <c r="T446" s="20"/>
      <c r="U446" s="20" t="e">
        <f>((F441-((E452*F441+C453+D453)-E452)/E452))*E446</f>
        <v>#VALUE!</v>
      </c>
      <c r="V446" t="e">
        <f>H442*E446</f>
        <v>#VALUE!</v>
      </c>
      <c r="W446" s="3">
        <f>IFERROR(IF(E446=0,0,E446*H441),0)</f>
        <v>0</v>
      </c>
      <c r="X446" s="98">
        <f>IF(E446=0,0,E446*F440)</f>
        <v>0</v>
      </c>
      <c r="Y446" s="98">
        <f>IF(NOT(ISERROR(MATCH("Selvfinansieret",B442,0))),0,IF(OR(NOT(ISERROR(MATCH("Ej statsstøtte",B442,0))),NOT(ISERROR(MATCH(B442,AI452:AI454,0)))),E446,IF(AND(D453=0,C453=0),X446,IF(AND(D453&gt;0,C453=0),V446,IF(AND(D453&gt;0,C453&gt;0,V446=0),0,IF(AND(W446&lt;&gt;0,W446&lt;V446),W446,V446))))))</f>
        <v>0</v>
      </c>
      <c r="AA446" t="s">
        <v>130</v>
      </c>
      <c r="AB446" t="s">
        <v>125</v>
      </c>
      <c r="AC446"/>
      <c r="AD446" t="s">
        <v>109</v>
      </c>
      <c r="AE446" t="s">
        <v>109</v>
      </c>
      <c r="AF446" t="s">
        <v>117</v>
      </c>
      <c r="AG446" s="95" t="s">
        <v>124</v>
      </c>
      <c r="AH446" s="98" t="str">
        <f>IF(NOT(ISERROR(MATCH("Selvfinansieret",B439,0))),"",IF(NOT(ISERROR(MATCH(B439,{"ABER"},0))),AE446,IF(NOT(ISERROR(MATCH(B439,{"GBER"},0))),AF446,IF(NOT(ISERROR(MATCH(B439,{"FIBER"},0))),AG446,IF(NOT(ISERROR(MATCH(B439,{"Ej statsstøtte"},0))),AD446,"")))))</f>
        <v/>
      </c>
      <c r="AI446" s="96" t="s">
        <v>115</v>
      </c>
    </row>
    <row r="447" spans="1:41">
      <c r="A447" s="404" t="s">
        <v>2</v>
      </c>
      <c r="B447" s="110">
        <f t="shared" si="41"/>
        <v>0</v>
      </c>
      <c r="C447" s="110">
        <f t="shared" si="40"/>
        <v>0</v>
      </c>
      <c r="D447" s="110"/>
      <c r="E447" s="523"/>
      <c r="F447" s="46"/>
      <c r="G447" s="577"/>
      <c r="H447" s="578"/>
      <c r="I447" s="578"/>
      <c r="J447" s="578"/>
      <c r="K447" s="578"/>
      <c r="L447" s="578"/>
      <c r="M447" s="578"/>
      <c r="N447" s="578"/>
      <c r="O447" s="582"/>
      <c r="P447" s="105"/>
      <c r="Q447" s="35"/>
      <c r="R447" s="39"/>
      <c r="S447" s="22"/>
      <c r="T447" s="20"/>
      <c r="U447" s="20" t="e">
        <f>((F441-((E452*F441+C453+D453)-E452)/E452))*E447</f>
        <v>#VALUE!</v>
      </c>
      <c r="V447" t="e">
        <f>H442*E447</f>
        <v>#VALUE!</v>
      </c>
      <c r="W447" s="3">
        <f>IFERROR(IF(E447=0,0,E447*H441),0)</f>
        <v>0</v>
      </c>
      <c r="X447" s="98">
        <f>IF(E447=0,0,E447*F440)</f>
        <v>0</v>
      </c>
      <c r="Y447" s="98">
        <f>IF(NOT(ISERROR(MATCH("Selvfinansieret",B443,0))),0,IF(OR(NOT(ISERROR(MATCH("Ej statsstøtte",B443,0))),NOT(ISERROR(MATCH(B443,AI453:AI455,0)))),E447,IF(AND(D453=0,C453=0),X447,IF(AND(D453&gt;0,C453=0),V447,IF(AND(D453&gt;0,C453&gt;0,V447=0),0,IF(AND(W447&lt;&gt;0,W447&lt;V447),W447,V447))))))</f>
        <v>0</v>
      </c>
      <c r="AA447" t="s">
        <v>56</v>
      </c>
      <c r="AB447" t="s">
        <v>126</v>
      </c>
      <c r="AC447"/>
      <c r="AD447" t="s">
        <v>110</v>
      </c>
      <c r="AE447" t="s">
        <v>110</v>
      </c>
      <c r="AF447" t="s">
        <v>118</v>
      </c>
      <c r="AG447" s="95" t="s">
        <v>111</v>
      </c>
      <c r="AH447" s="98" t="str">
        <f>IF(NOT(ISERROR(MATCH("Selvfinansieret",B439,0))),"",IF(NOT(ISERROR(MATCH(B439,{"ABER"},0))),AE447,IF(NOT(ISERROR(MATCH(B439,{"GBER"},0))),AF447,IF(NOT(ISERROR(MATCH(B439,{"FIBER"},0))),AG447,IF(NOT(ISERROR(MATCH(B439,{"Ej statsstøtte"},0))),AD447,"")))))</f>
        <v/>
      </c>
      <c r="AI447" s="97" t="s">
        <v>136</v>
      </c>
    </row>
    <row r="448" spans="1:41" ht="15" customHeight="1">
      <c r="A448" s="404" t="s">
        <v>10</v>
      </c>
      <c r="B448" s="110">
        <f t="shared" si="41"/>
        <v>0</v>
      </c>
      <c r="C448" s="110">
        <f t="shared" si="40"/>
        <v>0</v>
      </c>
      <c r="D448" s="110"/>
      <c r="E448" s="523"/>
      <c r="F448" s="46"/>
      <c r="G448" s="577"/>
      <c r="H448" s="578"/>
      <c r="I448" s="578"/>
      <c r="J448" s="578"/>
      <c r="K448" s="578"/>
      <c r="L448" s="578"/>
      <c r="M448" s="578"/>
      <c r="N448" s="578"/>
      <c r="O448" s="582"/>
      <c r="P448" s="104"/>
      <c r="Q448" s="35"/>
      <c r="R448" s="39"/>
      <c r="S448" s="22"/>
      <c r="T448" s="20"/>
      <c r="U448" s="20" t="e">
        <f>((F441-((E452*F441+C453+D453)-E452)/E452))*E448</f>
        <v>#VALUE!</v>
      </c>
      <c r="V448" t="e">
        <f>H442*E448</f>
        <v>#VALUE!</v>
      </c>
      <c r="W448" s="3">
        <f>IFERROR(IF(E448=0,0,E448*H441),0)</f>
        <v>0</v>
      </c>
      <c r="X448" s="98">
        <f>IF(E448=0,0,E448*F440)</f>
        <v>0</v>
      </c>
      <c r="Y448" s="98">
        <f>IF(NOT(ISERROR(MATCH("Selvfinansieret",B444,0))),0,IF(OR(NOT(ISERROR(MATCH("Ej statsstøtte",B444,0))),NOT(ISERROR(MATCH(B444,AI454:AI456,0)))),E448,IF(AND(D453=0,C453=0),X448,IF(AND(D453&gt;0,C453=0),V448,IF(AND(D453&gt;0,C453&gt;0,V448=0),0,IF(AND(W448&lt;&gt;0,W448&lt;V448),W448,V448))))))</f>
        <v>0</v>
      </c>
      <c r="Z448" s="98"/>
      <c r="AA448" t="s">
        <v>131</v>
      </c>
      <c r="AB448"/>
      <c r="AC448"/>
      <c r="AD448" t="s">
        <v>111</v>
      </c>
      <c r="AE448" t="s">
        <v>111</v>
      </c>
      <c r="AF448" t="s">
        <v>119</v>
      </c>
      <c r="AG448" s="137" t="s">
        <v>137</v>
      </c>
      <c r="AH448" s="98" t="str">
        <f>IF(NOT(ISERROR(MATCH("Selvfinansieret",B439,0))),"",IF(NOT(ISERROR(MATCH(B439,{"ABER"},0))),AE448,IF(NOT(ISERROR(MATCH(B439,{"GBER"},0))),AF448,IF(NOT(ISERROR(MATCH(B439,{"FIBER"},0))),AG448,IF(NOT(ISERROR(MATCH(B439,{"Ej statsstøtte"},0))),AD448,"")))))</f>
        <v/>
      </c>
      <c r="AI448" s="97" t="s">
        <v>116</v>
      </c>
    </row>
    <row r="449" spans="1:41" ht="14.5" thickBot="1">
      <c r="A449" s="476" t="s">
        <v>68</v>
      </c>
      <c r="B449" s="110">
        <f t="shared" si="41"/>
        <v>0</v>
      </c>
      <c r="C449" s="110">
        <f t="shared" si="40"/>
        <v>0</v>
      </c>
      <c r="D449" s="110"/>
      <c r="E449" s="524"/>
      <c r="F449" s="46"/>
      <c r="G449" s="577"/>
      <c r="H449" s="578"/>
      <c r="I449" s="578"/>
      <c r="J449" s="578"/>
      <c r="K449" s="578"/>
      <c r="L449" s="578"/>
      <c r="M449" s="578"/>
      <c r="N449" s="578"/>
      <c r="O449" s="582"/>
      <c r="P449" s="104"/>
      <c r="Q449" s="35"/>
      <c r="R449" s="39"/>
      <c r="S449" s="22"/>
      <c r="T449" s="20"/>
      <c r="U449" s="20" t="e">
        <f>((F441-((E452*F441+C453+D453)-E452)/E452))*E449</f>
        <v>#VALUE!</v>
      </c>
      <c r="V449" t="e">
        <f>H442*E449</f>
        <v>#VALUE!</v>
      </c>
      <c r="W449" s="3">
        <f>IFERROR(IF(E449=0,0,E449*H441),0)</f>
        <v>0</v>
      </c>
      <c r="X449" s="98">
        <f>IF(E449=0,0,E449*F440)</f>
        <v>0</v>
      </c>
      <c r="Y449" s="98">
        <f>IF(NOT(ISERROR(MATCH("Selvfinansieret",B445,0))),0,IF(OR(NOT(ISERROR(MATCH("Ej statsstøtte",B445,0))),NOT(ISERROR(MATCH(B445,AI455:AI457,0)))),E449,IF(AND(D453=0,C453=0),X449,IF(AND(D453&gt;0,C453=0),V449,IF(AND(D453&gt;0,C453&gt;0,V449=0),0,IF(AND(W449&lt;&gt;0,W449&lt;V449),W449,V449))))))</f>
        <v>0</v>
      </c>
      <c r="Z449" s="98"/>
      <c r="AA449" t="s">
        <v>72</v>
      </c>
      <c r="AB449"/>
      <c r="AC449"/>
      <c r="AD449" t="s">
        <v>112</v>
      </c>
      <c r="AE449" t="s">
        <v>112</v>
      </c>
      <c r="AF449" t="s">
        <v>120</v>
      </c>
      <c r="AG449" s="41" t="str">
        <f>""</f>
        <v/>
      </c>
      <c r="AH449" s="98" t="str">
        <f>IF(NOT(ISERROR(MATCH("Selvfinansieret",B439,0))),"",IF(NOT(ISERROR(MATCH(B439,{"ABER"},0))),AE449,IF(NOT(ISERROR(MATCH(B439,{"GBER"},0))),AF449,IF(NOT(ISERROR(MATCH(B439,{"FIBER"},0))),AG449,IF(NOT(ISERROR(MATCH(B439,{"Ej statsstøtte"},0))),AD449,"")))))</f>
        <v/>
      </c>
      <c r="AI449" s="40" t="s">
        <v>85</v>
      </c>
    </row>
    <row r="450" spans="1:41">
      <c r="A450" s="503" t="s">
        <v>21</v>
      </c>
      <c r="B450" s="111">
        <f>SUM(B443+B444+B445+B446-B447-B448+B449)</f>
        <v>0</v>
      </c>
      <c r="C450" s="111">
        <f>SUM(C443+C444+C445+C446-C447-C448+C449)</f>
        <v>0</v>
      </c>
      <c r="D450" s="111"/>
      <c r="E450" s="111">
        <f>SUM(B450:C450)</f>
        <v>0</v>
      </c>
      <c r="F450" s="48"/>
      <c r="G450" s="577"/>
      <c r="H450" s="578"/>
      <c r="I450" s="578"/>
      <c r="J450" s="578"/>
      <c r="K450" s="578"/>
      <c r="L450" s="578"/>
      <c r="M450" s="578"/>
      <c r="N450" s="578"/>
      <c r="O450" s="582"/>
      <c r="P450" s="23"/>
      <c r="R450"/>
      <c r="S450"/>
      <c r="T450"/>
      <c r="U450" s="20" t="e">
        <f>((F441-((E452*F441+C453+D453)-E452)/E452))*E450</f>
        <v>#VALUE!</v>
      </c>
      <c r="V450" t="e">
        <f>H442*E450</f>
        <v>#VALUE!</v>
      </c>
      <c r="W450" s="3">
        <f>IFERROR(IF(E450=0,0,E450*H441),0)</f>
        <v>0</v>
      </c>
      <c r="X450" s="98">
        <f>IF(E450=0,0,E450*F440)</f>
        <v>0</v>
      </c>
      <c r="Y450" s="98">
        <f>IF(NOT(ISERROR(MATCH("Selvfinansieret",B446,0))),0,IF(OR(NOT(ISERROR(MATCH("Ej statsstøtte",B446,0))),NOT(ISERROR(MATCH(B446,AI456:AI458,0)))),E450,IF(AND(D453=0,C453=0),X450,IF(AND(D453&gt;0,C453=0),V450,IF(AND(D453&gt;0,C453&gt;0,V450=0),0,IF(AND(W450&lt;&gt;0,W450&lt;V450),W450,V450))))))</f>
        <v>0</v>
      </c>
      <c r="Z450" s="98"/>
      <c r="AA450" t="s">
        <v>146</v>
      </c>
      <c r="AB450"/>
      <c r="AC450"/>
      <c r="AD450" t="s">
        <v>122</v>
      </c>
      <c r="AE450" t="s">
        <v>113</v>
      </c>
      <c r="AF450" t="s">
        <v>121</v>
      </c>
      <c r="AG450" s="41" t="str">
        <f>""</f>
        <v/>
      </c>
      <c r="AH450" s="98" t="str">
        <f>IF(NOT(ISERROR(MATCH("Selvfinansieret",B439,0))),"",IF(NOT(ISERROR(MATCH(B439,{"ABER"},0))),AE450,IF(NOT(ISERROR(MATCH(B439,{"GBER"},0))),AF450,IF(NOT(ISERROR(MATCH(B439,{"FIBER"},0))),AG450,IF(NOT(ISERROR(MATCH(B439,{"Ej statsstøtte"},0))),AD450,"")))))</f>
        <v/>
      </c>
      <c r="AI450" s="40" t="s">
        <v>86</v>
      </c>
    </row>
    <row r="451" spans="1:41" ht="14.5" thickBot="1">
      <c r="A451" s="504" t="s">
        <v>1</v>
      </c>
      <c r="B451" s="112">
        <f>IFERROR(IF(E451=0,0,Y451),0)</f>
        <v>0</v>
      </c>
      <c r="C451" s="110">
        <f>IFERROR(E451-B451,0)</f>
        <v>0</v>
      </c>
      <c r="D451" s="110"/>
      <c r="E451" s="524"/>
      <c r="F451" s="47"/>
      <c r="G451" s="577"/>
      <c r="H451" s="578"/>
      <c r="I451" s="578"/>
      <c r="J451" s="578"/>
      <c r="K451" s="578"/>
      <c r="L451" s="578"/>
      <c r="M451" s="578"/>
      <c r="N451" s="578"/>
      <c r="O451" s="582"/>
      <c r="P451" s="104"/>
      <c r="R451"/>
      <c r="S451"/>
      <c r="T451"/>
      <c r="U451" s="20" t="e">
        <f>((F441-((E452*F441+C453+D453)-E452)/E452))*E451</f>
        <v>#VALUE!</v>
      </c>
      <c r="V451" t="e">
        <f>H442*E451</f>
        <v>#VALUE!</v>
      </c>
      <c r="W451" s="3">
        <f>IFERROR(IF(E451=0,0,E451*H441),0)</f>
        <v>0</v>
      </c>
      <c r="X451" s="98">
        <f>IF(E451=0,0,E451*F440)</f>
        <v>0</v>
      </c>
      <c r="Y451" s="98">
        <f>IF(NOT(ISERROR(MATCH("Selvfinansieret",B447,0))),0,IF(OR(NOT(ISERROR(MATCH("Ej statsstøtte",B447,0))),NOT(ISERROR(MATCH(B447,AI457:AI459,0)))),E451,IF(AND(D453=0,C453=0),X451,IF(AND(D453&gt;0,C453=0),V451,IF(AND(D453&gt;0,C453&gt;0,V451=0),0,IF(AND(W451&lt;&gt;0,W451&lt;V451),W451,V451))))))</f>
        <v>0</v>
      </c>
      <c r="Z451" s="98"/>
      <c r="AA451" s="19"/>
      <c r="AB451" s="20"/>
      <c r="AC451"/>
      <c r="AD451" t="s">
        <v>113</v>
      </c>
      <c r="AE451" t="s">
        <v>114</v>
      </c>
      <c r="AF451" t="s">
        <v>122</v>
      </c>
      <c r="AG451" s="41" t="str">
        <f>""</f>
        <v/>
      </c>
      <c r="AH451" s="98" t="str">
        <f>IF(NOT(ISERROR(MATCH("Selvfinansieret",B439,0))),"",IF(NOT(ISERROR(MATCH(B439,{"ABER"},0))),AE451,IF(NOT(ISERROR(MATCH(B439,{"GBER"},0))),AF451,IF(NOT(ISERROR(MATCH(B439,{"FIBER"},0))),AG451,IF(NOT(ISERROR(MATCH(B439,{"Ej statsstøtte"},0))),AD451,"")))))</f>
        <v/>
      </c>
      <c r="AI451" s="40" t="s">
        <v>87</v>
      </c>
    </row>
    <row r="452" spans="1:41" ht="14.5" thickBot="1">
      <c r="A452" s="505" t="s">
        <v>0</v>
      </c>
      <c r="B452" s="143">
        <f>IF(B450+B451&lt;=0,0,B450+B451)</f>
        <v>0</v>
      </c>
      <c r="C452" s="143">
        <f>IF(C450+C451-C453&lt;=0,0,C450+C451-C453)</f>
        <v>0</v>
      </c>
      <c r="D452" s="113"/>
      <c r="E452" s="506">
        <f>SUM(E443+E444+E445+E446-E447-E448+E449)+E451</f>
        <v>0</v>
      </c>
      <c r="F452" s="222"/>
      <c r="G452" s="579"/>
      <c r="H452" s="580"/>
      <c r="I452" s="580"/>
      <c r="J452" s="580"/>
      <c r="K452" s="580"/>
      <c r="L452" s="580"/>
      <c r="M452" s="580"/>
      <c r="N452" s="580"/>
      <c r="O452" s="583"/>
      <c r="P452" s="23"/>
      <c r="R452"/>
      <c r="S452"/>
      <c r="T452"/>
      <c r="U452" s="20" t="e">
        <f>((F441-((E452*F441+C453+D453)-E452)/E452))*E452</f>
        <v>#VALUE!</v>
      </c>
      <c r="V452" t="e">
        <f>H442*E452</f>
        <v>#VALUE!</v>
      </c>
      <c r="W452" s="3">
        <f>IFERROR(IF(E452=0,0,E452*H441),0)</f>
        <v>0</v>
      </c>
      <c r="Y452" s="98">
        <f>IF(NOT(ISERROR(MATCH("Selvfinansieret",B448,0))),0,IF(OR(NOT(ISERROR(MATCH("Ej statsstøtte",B448,0))),NOT(ISERROR(MATCH(B448,AI458:AI460,0)))),E452,IF(AND(D453=0,C453=0),X452,IF(AND(D453&gt;0,C453=0),V452,IF(AND(D453&gt;0,C453&gt;0,V452=0),0,IF(AND(W452&lt;&gt;0,W452&lt;V452),W452,V452))))))</f>
        <v>0</v>
      </c>
      <c r="Z452" s="98"/>
      <c r="AA452" s="96"/>
      <c r="AB452" s="96"/>
      <c r="AC452"/>
      <c r="AD452" t="s">
        <v>114</v>
      </c>
      <c r="AE452" s="41" t="str">
        <f>""</f>
        <v/>
      </c>
      <c r="AF452" t="s">
        <v>111</v>
      </c>
      <c r="AG452" s="41" t="str">
        <f>""</f>
        <v/>
      </c>
      <c r="AH452" s="98" t="str">
        <f>IF(NOT(ISERROR(MATCH("Selvfinansieret",B439,0))),"",IF(NOT(ISERROR(MATCH(B439,{"ABER"},0))),AE452,IF(NOT(ISERROR(MATCH(B439,{"GBER"},0))),AF452,IF(NOT(ISERROR(MATCH(B439,{"FIBER"},0))),AG452,IF(NOT(ISERROR(MATCH(B439,{"Ej statsstøtte"},0))),AD452,"")))))</f>
        <v/>
      </c>
      <c r="AI452" s="20" t="s">
        <v>135</v>
      </c>
    </row>
    <row r="453" spans="1:41">
      <c r="A453" s="507" t="s">
        <v>101</v>
      </c>
      <c r="B453" s="510">
        <f>B452</f>
        <v>0</v>
      </c>
      <c r="C453" s="509"/>
      <c r="D453" s="509"/>
      <c r="E453" s="510">
        <f>SUM(B443+B444+B445+B446-B447-B448+B449)</f>
        <v>0</v>
      </c>
      <c r="F453" s="101"/>
      <c r="G453" s="511"/>
      <c r="H453" s="511"/>
      <c r="I453" s="511"/>
      <c r="J453" s="511"/>
      <c r="K453" s="511"/>
      <c r="L453" s="511"/>
      <c r="M453" s="511"/>
      <c r="N453" s="511"/>
      <c r="O453" s="511"/>
      <c r="P453" s="23"/>
      <c r="R453"/>
      <c r="S453"/>
      <c r="T453"/>
      <c r="U453"/>
      <c r="W453"/>
      <c r="Y453" s="98"/>
      <c r="Z453" s="98"/>
      <c r="AA453" s="35"/>
      <c r="AB453" s="97"/>
      <c r="AC453" s="20"/>
      <c r="AD453" t="s">
        <v>124</v>
      </c>
      <c r="AE453" s="3" t="str">
        <f>""</f>
        <v/>
      </c>
      <c r="AF453" s="41" t="s">
        <v>123</v>
      </c>
      <c r="AG453" s="41" t="str">
        <f>""</f>
        <v/>
      </c>
      <c r="AH453" s="98" t="str">
        <f>IF(NOT(ISERROR(MATCH("Selvfinansieret",B439,0))),"",IF(NOT(ISERROR(MATCH(B439,{"ABER"},0))),AE453,IF(NOT(ISERROR(MATCH(B439,{"GBER"},0))),AF453,IF(NOT(ISERROR(MATCH(B439,{"FIBER"},0))),AG453,IF(NOT(ISERROR(MATCH(B439,{"Ej statsstøtte"},0))),AD453,"")))))</f>
        <v/>
      </c>
      <c r="AI453" t="s">
        <v>149</v>
      </c>
      <c r="AK453" s="4"/>
      <c r="AL453" s="4"/>
      <c r="AM453" s="4"/>
      <c r="AN453" s="4"/>
      <c r="AO453" s="4"/>
    </row>
    <row r="454" spans="1:41">
      <c r="A454" s="512"/>
      <c r="B454" s="513"/>
      <c r="C454" s="513"/>
      <c r="D454" s="513"/>
      <c r="E454" s="514"/>
      <c r="F454" s="79"/>
      <c r="G454" s="511"/>
      <c r="H454" s="511"/>
      <c r="I454" s="511"/>
      <c r="J454" s="511"/>
      <c r="K454" s="511"/>
      <c r="L454" s="511"/>
      <c r="M454" s="511"/>
      <c r="N454" s="511"/>
      <c r="O454" s="511"/>
      <c r="P454" s="23"/>
      <c r="R454"/>
      <c r="S454"/>
      <c r="T454"/>
      <c r="U454"/>
      <c r="W454"/>
      <c r="Y454" s="98"/>
      <c r="Z454" s="98"/>
      <c r="AA454" s="98"/>
      <c r="AB454" s="4"/>
      <c r="AC454" s="4"/>
      <c r="AD454" t="s">
        <v>137</v>
      </c>
      <c r="AE454" s="4" t="str">
        <f>""</f>
        <v/>
      </c>
      <c r="AF454" s="4" t="str">
        <f>""</f>
        <v/>
      </c>
      <c r="AG454" s="41" t="str">
        <f>""</f>
        <v/>
      </c>
      <c r="AH454" s="98" t="str">
        <f>IF(NOT(ISERROR(MATCH("Selvfinansieret",B439,0))),"",IF(NOT(ISERROR(MATCH(B439,{"ABER"},0))),AE454,IF(NOT(ISERROR(MATCH(B439,{"GBER"},0))),AF454,IF(NOT(ISERROR(MATCH(B439,{"FIBER"},0))),AG454,IF(NOT(ISERROR(MATCH(B439,{"Ej statsstøtte"},0))),AD454,"")))))</f>
        <v/>
      </c>
      <c r="AI454" s="4"/>
      <c r="AJ454" s="4"/>
      <c r="AK454" s="4"/>
      <c r="AL454" s="4"/>
      <c r="AM454" s="4"/>
      <c r="AN454" s="4"/>
      <c r="AO454" s="4"/>
    </row>
    <row r="455" spans="1:41">
      <c r="A455" s="515"/>
      <c r="B455" s="516"/>
      <c r="C455" s="516"/>
      <c r="D455" s="516"/>
      <c r="E455" s="517" t="s">
        <v>133</v>
      </c>
      <c r="F455" s="518" t="str">
        <f>F440</f>
        <v/>
      </c>
      <c r="G455" s="79"/>
      <c r="H455" s="511"/>
      <c r="I455" s="511"/>
      <c r="J455" s="511"/>
      <c r="K455" s="511"/>
      <c r="L455" s="511"/>
      <c r="M455" s="511"/>
      <c r="N455" s="511"/>
      <c r="O455" s="511"/>
      <c r="P455" s="80"/>
      <c r="Q455" s="23"/>
      <c r="R455"/>
      <c r="S455"/>
      <c r="T455"/>
      <c r="U455"/>
      <c r="W455"/>
      <c r="Y455"/>
      <c r="Z455" s="98"/>
      <c r="AD455" s="4"/>
      <c r="AE455" s="4"/>
      <c r="AF455" s="4"/>
      <c r="AG455" s="4"/>
      <c r="AH455" s="4"/>
      <c r="AI455" s="4"/>
      <c r="AJ455" s="4"/>
      <c r="AK455" s="4"/>
      <c r="AL455" s="4"/>
      <c r="AM455" s="4"/>
      <c r="AN455" s="4"/>
      <c r="AO455" s="4"/>
    </row>
    <row r="456" spans="1:41" ht="28">
      <c r="A456" s="515"/>
      <c r="B456" s="516"/>
      <c r="C456" s="516"/>
      <c r="D456" s="516"/>
      <c r="E456" s="519" t="s">
        <v>152</v>
      </c>
      <c r="F456" s="518" t="str">
        <f>IFERROR(B452/E452,"")</f>
        <v/>
      </c>
      <c r="G456" s="79"/>
      <c r="H456" s="511"/>
      <c r="I456" s="511"/>
      <c r="J456" s="511"/>
      <c r="K456" s="511"/>
      <c r="L456" s="511"/>
      <c r="M456" s="511"/>
      <c r="N456" s="511"/>
      <c r="O456" s="511"/>
      <c r="P456" s="80"/>
      <c r="Q456" s="23"/>
      <c r="R456"/>
      <c r="S456"/>
      <c r="T456"/>
      <c r="U456"/>
      <c r="W456"/>
      <c r="Y456"/>
      <c r="Z456" s="98"/>
      <c r="AD456" s="4"/>
      <c r="AE456" s="4"/>
      <c r="AF456" s="4"/>
      <c r="AG456" s="4"/>
      <c r="AH456" s="4"/>
      <c r="AI456" s="4"/>
      <c r="AJ456" s="4"/>
      <c r="AK456" s="4"/>
      <c r="AL456" s="4"/>
      <c r="AM456" s="4"/>
      <c r="AN456" s="4"/>
      <c r="AO456" s="4"/>
    </row>
    <row r="457" spans="1:41">
      <c r="A457" s="14"/>
      <c r="B457" s="15"/>
      <c r="C457" s="15"/>
      <c r="D457" s="15"/>
      <c r="E457" s="16" t="s">
        <v>57</v>
      </c>
      <c r="F457" s="50">
        <f>IF(NOT(ISERROR(MATCH("Ej statsstøtte",B439,0))),0,IFERROR(E451/E450,0))</f>
        <v>0</v>
      </c>
      <c r="G457" s="520"/>
      <c r="H457" s="481"/>
      <c r="I457" s="481"/>
      <c r="J457" s="481"/>
      <c r="K457" s="481"/>
      <c r="L457" s="481"/>
      <c r="M457" s="481"/>
      <c r="N457" s="481"/>
      <c r="O457" s="481"/>
      <c r="P457" s="2"/>
      <c r="R457"/>
      <c r="S457"/>
      <c r="T457"/>
      <c r="U457"/>
      <c r="W457"/>
      <c r="Y457"/>
    </row>
    <row r="458" spans="1:41" ht="14.5">
      <c r="A458" s="31" t="s">
        <v>64</v>
      </c>
      <c r="B458" s="32">
        <f>IFERROR(E452/$E$15,0)</f>
        <v>0</v>
      </c>
      <c r="C458" s="15"/>
      <c r="D458" s="15"/>
      <c r="E458" s="174" t="s">
        <v>58</v>
      </c>
      <c r="F458" s="50">
        <f>IFERROR(E451/E443,0)</f>
        <v>0</v>
      </c>
      <c r="G458" s="404"/>
      <c r="H458" s="481"/>
      <c r="I458" s="481"/>
      <c r="J458" s="481"/>
      <c r="K458" s="481"/>
      <c r="L458" s="481"/>
      <c r="M458" s="481"/>
      <c r="N458" s="481"/>
      <c r="O458" s="481"/>
      <c r="P458" s="2"/>
      <c r="R458"/>
      <c r="S458"/>
      <c r="T458"/>
      <c r="U458"/>
      <c r="W458"/>
      <c r="Y458"/>
    </row>
    <row r="459" spans="1:41" ht="14.5">
      <c r="A459" s="521"/>
      <c r="B459" s="522"/>
      <c r="C459" s="404"/>
      <c r="D459" s="404"/>
      <c r="E459" s="174"/>
      <c r="F459" s="404"/>
      <c r="G459" s="404"/>
      <c r="H459" s="481"/>
      <c r="I459" s="481"/>
      <c r="J459" s="481"/>
      <c r="K459" s="481"/>
      <c r="L459" s="481"/>
      <c r="M459" s="481"/>
      <c r="N459" s="481"/>
      <c r="O459" s="481"/>
      <c r="P459" s="2"/>
      <c r="R459"/>
      <c r="S459"/>
      <c r="T459"/>
      <c r="U459"/>
      <c r="W459"/>
      <c r="Y459"/>
      <c r="AD459"/>
    </row>
  </sheetData>
  <sheetProtection algorithmName="SHA-512" hashValue="qxc4EEq9xUco+KJu/AmOhRsmyE/aEYFRta00lUQf6ySX6A6uKpnMmGf94FiuVqZeCF/lLQo/FRIZH6XP8+IfZg==" saltValue="j2HGOJ0lzdxnbxfMZe91uQ==" spinCount="100000" sheet="1" selectLockedCells="1"/>
  <mergeCells count="44">
    <mergeCell ref="G443:O452"/>
    <mergeCell ref="AE443:AG443"/>
    <mergeCell ref="AE223:AG223"/>
    <mergeCell ref="G245:O254"/>
    <mergeCell ref="AE245:AG245"/>
    <mergeCell ref="G267:O276"/>
    <mergeCell ref="AE267:AG267"/>
    <mergeCell ref="G135:O144"/>
    <mergeCell ref="AE135:AG135"/>
    <mergeCell ref="G157:O166"/>
    <mergeCell ref="AE157:AG157"/>
    <mergeCell ref="A1:E1"/>
    <mergeCell ref="B3:G3"/>
    <mergeCell ref="I3:K3"/>
    <mergeCell ref="I4:K4"/>
    <mergeCell ref="AE24:AG24"/>
    <mergeCell ref="G47:O56"/>
    <mergeCell ref="AE47:AG47"/>
    <mergeCell ref="G69:O78"/>
    <mergeCell ref="AE69:AG69"/>
    <mergeCell ref="G91:O100"/>
    <mergeCell ref="AE91:AG91"/>
    <mergeCell ref="G113:O122"/>
    <mergeCell ref="G179:O188"/>
    <mergeCell ref="AE179:AG179"/>
    <mergeCell ref="G201:O210"/>
    <mergeCell ref="AE201:AG201"/>
    <mergeCell ref="G223:O232"/>
    <mergeCell ref="G24:O33"/>
    <mergeCell ref="G421:O430"/>
    <mergeCell ref="AE421:AG421"/>
    <mergeCell ref="G311:O320"/>
    <mergeCell ref="AE311:AG311"/>
    <mergeCell ref="G333:O342"/>
    <mergeCell ref="AE333:AG333"/>
    <mergeCell ref="G355:O364"/>
    <mergeCell ref="AE355:AG355"/>
    <mergeCell ref="AE113:AG113"/>
    <mergeCell ref="G377:O386"/>
    <mergeCell ref="AE377:AG377"/>
    <mergeCell ref="G399:O408"/>
    <mergeCell ref="AE399:AG399"/>
    <mergeCell ref="G289:O298"/>
    <mergeCell ref="AE289:AG289"/>
  </mergeCells>
  <conditionalFormatting sqref="F39">
    <cfRule type="cellIs" dxfId="214" priority="182" operator="greaterThan">
      <formula>0.3</formula>
    </cfRule>
  </conditionalFormatting>
  <conditionalFormatting sqref="F38">
    <cfRule type="cellIs" dxfId="213" priority="181" operator="greaterThan">
      <formula>0.44</formula>
    </cfRule>
  </conditionalFormatting>
  <conditionalFormatting sqref="B28:D28">
    <cfRule type="cellIs" dxfId="212" priority="180" operator="greaterThan">
      <formula>0</formula>
    </cfRule>
  </conditionalFormatting>
  <conditionalFormatting sqref="B10">
    <cfRule type="cellIs" dxfId="211" priority="179" operator="greaterThan">
      <formula>0</formula>
    </cfRule>
  </conditionalFormatting>
  <conditionalFormatting sqref="C10">
    <cfRule type="cellIs" dxfId="210" priority="178" operator="greaterThan">
      <formula>0</formula>
    </cfRule>
  </conditionalFormatting>
  <conditionalFormatting sqref="B29">
    <cfRule type="cellIs" dxfId="209" priority="177" operator="greaterThan">
      <formula>0</formula>
    </cfRule>
  </conditionalFormatting>
  <conditionalFormatting sqref="C29">
    <cfRule type="cellIs" dxfId="208" priority="176" operator="greaterThan">
      <formula>0</formula>
    </cfRule>
  </conditionalFormatting>
  <conditionalFormatting sqref="F62">
    <cfRule type="cellIs" dxfId="207" priority="171" operator="greaterThan">
      <formula>0.3</formula>
    </cfRule>
  </conditionalFormatting>
  <conditionalFormatting sqref="F61">
    <cfRule type="cellIs" dxfId="206" priority="170" operator="greaterThan">
      <formula>0.44</formula>
    </cfRule>
  </conditionalFormatting>
  <conditionalFormatting sqref="Q47:Q53">
    <cfRule type="cellIs" dxfId="205" priority="172" operator="equal">
      <formula>0</formula>
    </cfRule>
    <cfRule type="cellIs" priority="173" operator="greaterThan">
      <formula>0</formula>
    </cfRule>
    <cfRule type="colorScale" priority="174">
      <colorScale>
        <cfvo type="min"/>
        <cfvo type="max"/>
        <color rgb="FFFCFCFF"/>
        <color rgb="FF63BE7B"/>
      </colorScale>
    </cfRule>
    <cfRule type="uniqueValues" dxfId="204" priority="175"/>
  </conditionalFormatting>
  <conditionalFormatting sqref="B51:D51">
    <cfRule type="cellIs" dxfId="203" priority="169" operator="greaterThan">
      <formula>0</formula>
    </cfRule>
  </conditionalFormatting>
  <conditionalFormatting sqref="B52">
    <cfRule type="cellIs" dxfId="202" priority="168" operator="greaterThan">
      <formula>0</formula>
    </cfRule>
  </conditionalFormatting>
  <conditionalFormatting sqref="C52">
    <cfRule type="cellIs" dxfId="201" priority="167" operator="greaterThan">
      <formula>0</formula>
    </cfRule>
  </conditionalFormatting>
  <conditionalFormatting sqref="F84">
    <cfRule type="cellIs" dxfId="200" priority="162" operator="greaterThan">
      <formula>0.3</formula>
    </cfRule>
  </conditionalFormatting>
  <conditionalFormatting sqref="F83">
    <cfRule type="cellIs" dxfId="199" priority="161" operator="greaterThan">
      <formula>0.44</formula>
    </cfRule>
  </conditionalFormatting>
  <conditionalFormatting sqref="Q69:Q75">
    <cfRule type="cellIs" dxfId="198" priority="163" operator="equal">
      <formula>0</formula>
    </cfRule>
    <cfRule type="cellIs" priority="164" operator="greaterThan">
      <formula>0</formula>
    </cfRule>
    <cfRule type="colorScale" priority="165">
      <colorScale>
        <cfvo type="min"/>
        <cfvo type="max"/>
        <color rgb="FFFCFCFF"/>
        <color rgb="FF63BE7B"/>
      </colorScale>
    </cfRule>
    <cfRule type="uniqueValues" dxfId="197" priority="166"/>
  </conditionalFormatting>
  <conditionalFormatting sqref="B73 D73">
    <cfRule type="cellIs" dxfId="196" priority="160" operator="greaterThan">
      <formula>0</formula>
    </cfRule>
  </conditionalFormatting>
  <conditionalFormatting sqref="B74">
    <cfRule type="cellIs" dxfId="195" priority="159" operator="greaterThan">
      <formula>0</formula>
    </cfRule>
  </conditionalFormatting>
  <conditionalFormatting sqref="F106">
    <cfRule type="cellIs" dxfId="194" priority="153" operator="greaterThan">
      <formula>0.3</formula>
    </cfRule>
  </conditionalFormatting>
  <conditionalFormatting sqref="F105">
    <cfRule type="cellIs" dxfId="193" priority="152" operator="greaterThan">
      <formula>0.44</formula>
    </cfRule>
  </conditionalFormatting>
  <conditionalFormatting sqref="Q91:Q97">
    <cfRule type="cellIs" dxfId="192" priority="154" operator="equal">
      <formula>0</formula>
    </cfRule>
    <cfRule type="cellIs" priority="155" operator="greaterThan">
      <formula>0</formula>
    </cfRule>
    <cfRule type="colorScale" priority="156">
      <colorScale>
        <cfvo type="min"/>
        <cfvo type="max"/>
        <color rgb="FFFCFCFF"/>
        <color rgb="FF63BE7B"/>
      </colorScale>
    </cfRule>
    <cfRule type="uniqueValues" dxfId="191" priority="157"/>
  </conditionalFormatting>
  <conditionalFormatting sqref="B95:D95">
    <cfRule type="cellIs" dxfId="190" priority="151" operator="greaterThan">
      <formula>0</formula>
    </cfRule>
  </conditionalFormatting>
  <conditionalFormatting sqref="B96">
    <cfRule type="cellIs" dxfId="189" priority="150" operator="greaterThan">
      <formula>0</formula>
    </cfRule>
  </conditionalFormatting>
  <conditionalFormatting sqref="C96">
    <cfRule type="cellIs" dxfId="188" priority="149" operator="greaterThan">
      <formula>0</formula>
    </cfRule>
  </conditionalFormatting>
  <conditionalFormatting sqref="F128">
    <cfRule type="cellIs" dxfId="187" priority="144" operator="greaterThan">
      <formula>0.3</formula>
    </cfRule>
  </conditionalFormatting>
  <conditionalFormatting sqref="F127">
    <cfRule type="cellIs" dxfId="186" priority="143" operator="greaterThan">
      <formula>0.44</formula>
    </cfRule>
  </conditionalFormatting>
  <conditionalFormatting sqref="Q113:Q119">
    <cfRule type="cellIs" dxfId="185" priority="145" operator="equal">
      <formula>0</formula>
    </cfRule>
    <cfRule type="cellIs" priority="146" operator="greaterThan">
      <formula>0</formula>
    </cfRule>
    <cfRule type="colorScale" priority="147">
      <colorScale>
        <cfvo type="min"/>
        <cfvo type="max"/>
        <color rgb="FFFCFCFF"/>
        <color rgb="FF63BE7B"/>
      </colorScale>
    </cfRule>
    <cfRule type="uniqueValues" dxfId="184" priority="148"/>
  </conditionalFormatting>
  <conditionalFormatting sqref="B117:D117">
    <cfRule type="cellIs" dxfId="183" priority="142" operator="greaterThan">
      <formula>0</formula>
    </cfRule>
  </conditionalFormatting>
  <conditionalFormatting sqref="B118">
    <cfRule type="cellIs" dxfId="182" priority="141" operator="greaterThan">
      <formula>0</formula>
    </cfRule>
  </conditionalFormatting>
  <conditionalFormatting sqref="C118">
    <cfRule type="cellIs" dxfId="181" priority="140" operator="greaterThan">
      <formula>0</formula>
    </cfRule>
  </conditionalFormatting>
  <conditionalFormatting sqref="F150">
    <cfRule type="cellIs" dxfId="180" priority="135" operator="greaterThan">
      <formula>0.3</formula>
    </cfRule>
  </conditionalFormatting>
  <conditionalFormatting sqref="F149">
    <cfRule type="cellIs" dxfId="179" priority="134" operator="greaterThan">
      <formula>0.44</formula>
    </cfRule>
  </conditionalFormatting>
  <conditionalFormatting sqref="Q135:Q141">
    <cfRule type="cellIs" dxfId="178" priority="136" operator="equal">
      <formula>0</formula>
    </cfRule>
    <cfRule type="cellIs" priority="137" operator="greaterThan">
      <formula>0</formula>
    </cfRule>
    <cfRule type="colorScale" priority="138">
      <colorScale>
        <cfvo type="min"/>
        <cfvo type="max"/>
        <color rgb="FFFCFCFF"/>
        <color rgb="FF63BE7B"/>
      </colorScale>
    </cfRule>
    <cfRule type="uniqueValues" dxfId="177" priority="139"/>
  </conditionalFormatting>
  <conditionalFormatting sqref="B139:D139">
    <cfRule type="cellIs" dxfId="176" priority="133" operator="greaterThan">
      <formula>0</formula>
    </cfRule>
  </conditionalFormatting>
  <conditionalFormatting sqref="B140">
    <cfRule type="cellIs" dxfId="175" priority="132" operator="greaterThan">
      <formula>0</formula>
    </cfRule>
  </conditionalFormatting>
  <conditionalFormatting sqref="C140">
    <cfRule type="cellIs" dxfId="174" priority="131" operator="greaterThan">
      <formula>0</formula>
    </cfRule>
  </conditionalFormatting>
  <conditionalFormatting sqref="F172">
    <cfRule type="cellIs" dxfId="173" priority="126" operator="greaterThan">
      <formula>0.3</formula>
    </cfRule>
  </conditionalFormatting>
  <conditionalFormatting sqref="F171">
    <cfRule type="cellIs" dxfId="172" priority="125" operator="greaterThan">
      <formula>0.44</formula>
    </cfRule>
  </conditionalFormatting>
  <conditionalFormatting sqref="Q157:Q163">
    <cfRule type="cellIs" dxfId="171" priority="127" operator="equal">
      <formula>0</formula>
    </cfRule>
    <cfRule type="cellIs" priority="128" operator="greaterThan">
      <formula>0</formula>
    </cfRule>
    <cfRule type="colorScale" priority="129">
      <colorScale>
        <cfvo type="min"/>
        <cfvo type="max"/>
        <color rgb="FFFCFCFF"/>
        <color rgb="FF63BE7B"/>
      </colorScale>
    </cfRule>
    <cfRule type="uniqueValues" dxfId="170" priority="130"/>
  </conditionalFormatting>
  <conditionalFormatting sqref="B161:D161">
    <cfRule type="cellIs" dxfId="169" priority="124" operator="greaterThan">
      <formula>0</formula>
    </cfRule>
  </conditionalFormatting>
  <conditionalFormatting sqref="B162">
    <cfRule type="cellIs" dxfId="168" priority="123" operator="greaterThan">
      <formula>0</formula>
    </cfRule>
  </conditionalFormatting>
  <conditionalFormatting sqref="C162">
    <cfRule type="cellIs" dxfId="167" priority="122" operator="greaterThan">
      <formula>0</formula>
    </cfRule>
  </conditionalFormatting>
  <conditionalFormatting sqref="F194">
    <cfRule type="cellIs" dxfId="166" priority="117" operator="greaterThan">
      <formula>0.3</formula>
    </cfRule>
  </conditionalFormatting>
  <conditionalFormatting sqref="F193">
    <cfRule type="cellIs" dxfId="165" priority="116" operator="greaterThan">
      <formula>0.44</formula>
    </cfRule>
  </conditionalFormatting>
  <conditionalFormatting sqref="Q179:Q185">
    <cfRule type="cellIs" dxfId="164" priority="118" operator="equal">
      <formula>0</formula>
    </cfRule>
    <cfRule type="cellIs" priority="119" operator="greaterThan">
      <formula>0</formula>
    </cfRule>
    <cfRule type="colorScale" priority="120">
      <colorScale>
        <cfvo type="min"/>
        <cfvo type="max"/>
        <color rgb="FFFCFCFF"/>
        <color rgb="FF63BE7B"/>
      </colorScale>
    </cfRule>
    <cfRule type="uniqueValues" dxfId="163" priority="121"/>
  </conditionalFormatting>
  <conditionalFormatting sqref="B183:D183">
    <cfRule type="cellIs" dxfId="162" priority="115" operator="greaterThan">
      <formula>0</formula>
    </cfRule>
  </conditionalFormatting>
  <conditionalFormatting sqref="B184">
    <cfRule type="cellIs" dxfId="161" priority="114" operator="greaterThan">
      <formula>0</formula>
    </cfRule>
  </conditionalFormatting>
  <conditionalFormatting sqref="C184">
    <cfRule type="cellIs" dxfId="160" priority="113" operator="greaterThan">
      <formula>0</formula>
    </cfRule>
  </conditionalFormatting>
  <conditionalFormatting sqref="F216">
    <cfRule type="cellIs" dxfId="159" priority="108" operator="greaterThan">
      <formula>0.3</formula>
    </cfRule>
  </conditionalFormatting>
  <conditionalFormatting sqref="F215">
    <cfRule type="cellIs" dxfId="158" priority="107" operator="greaterThan">
      <formula>0.44</formula>
    </cfRule>
  </conditionalFormatting>
  <conditionalFormatting sqref="Q201:Q207">
    <cfRule type="cellIs" dxfId="157" priority="109" operator="equal">
      <formula>0</formula>
    </cfRule>
    <cfRule type="cellIs" priority="110" operator="greaterThan">
      <formula>0</formula>
    </cfRule>
    <cfRule type="colorScale" priority="111">
      <colorScale>
        <cfvo type="min"/>
        <cfvo type="max"/>
        <color rgb="FFFCFCFF"/>
        <color rgb="FF63BE7B"/>
      </colorScale>
    </cfRule>
    <cfRule type="uniqueValues" dxfId="156" priority="112"/>
  </conditionalFormatting>
  <conditionalFormatting sqref="B205:D205">
    <cfRule type="cellIs" dxfId="155" priority="106" operator="greaterThan">
      <formula>0</formula>
    </cfRule>
  </conditionalFormatting>
  <conditionalFormatting sqref="B206">
    <cfRule type="cellIs" dxfId="154" priority="105" operator="greaterThan">
      <formula>0</formula>
    </cfRule>
  </conditionalFormatting>
  <conditionalFormatting sqref="C206">
    <cfRule type="cellIs" dxfId="153" priority="104" operator="greaterThan">
      <formula>0</formula>
    </cfRule>
  </conditionalFormatting>
  <conditionalFormatting sqref="F238">
    <cfRule type="cellIs" dxfId="152" priority="99" operator="greaterThan">
      <formula>0.3</formula>
    </cfRule>
  </conditionalFormatting>
  <conditionalFormatting sqref="F237">
    <cfRule type="cellIs" dxfId="151" priority="98" operator="greaterThan">
      <formula>0.44</formula>
    </cfRule>
  </conditionalFormatting>
  <conditionalFormatting sqref="Q223:Q229">
    <cfRule type="cellIs" dxfId="150" priority="100" operator="equal">
      <formula>0</formula>
    </cfRule>
    <cfRule type="cellIs" priority="101" operator="greaterThan">
      <formula>0</formula>
    </cfRule>
    <cfRule type="colorScale" priority="102">
      <colorScale>
        <cfvo type="min"/>
        <cfvo type="max"/>
        <color rgb="FFFCFCFF"/>
        <color rgb="FF63BE7B"/>
      </colorScale>
    </cfRule>
    <cfRule type="uniqueValues" dxfId="149" priority="103"/>
  </conditionalFormatting>
  <conditionalFormatting sqref="B227:D227">
    <cfRule type="cellIs" dxfId="148" priority="97" operator="greaterThan">
      <formula>0</formula>
    </cfRule>
  </conditionalFormatting>
  <conditionalFormatting sqref="B228">
    <cfRule type="cellIs" dxfId="147" priority="96" operator="greaterThan">
      <formula>0</formula>
    </cfRule>
  </conditionalFormatting>
  <conditionalFormatting sqref="C228">
    <cfRule type="cellIs" dxfId="146" priority="95" operator="greaterThan">
      <formula>0</formula>
    </cfRule>
  </conditionalFormatting>
  <conditionalFormatting sqref="F260">
    <cfRule type="cellIs" dxfId="145" priority="90" operator="greaterThan">
      <formula>0.3</formula>
    </cfRule>
  </conditionalFormatting>
  <conditionalFormatting sqref="F259">
    <cfRule type="cellIs" dxfId="144" priority="89" operator="greaterThan">
      <formula>0.44</formula>
    </cfRule>
  </conditionalFormatting>
  <conditionalFormatting sqref="Q245:Q251">
    <cfRule type="cellIs" dxfId="143" priority="91" operator="equal">
      <formula>0</formula>
    </cfRule>
    <cfRule type="cellIs" priority="92" operator="greaterThan">
      <formula>0</formula>
    </cfRule>
    <cfRule type="colorScale" priority="93">
      <colorScale>
        <cfvo type="min"/>
        <cfvo type="max"/>
        <color rgb="FFFCFCFF"/>
        <color rgb="FF63BE7B"/>
      </colorScale>
    </cfRule>
    <cfRule type="uniqueValues" dxfId="142" priority="94"/>
  </conditionalFormatting>
  <conditionalFormatting sqref="B249:D249">
    <cfRule type="cellIs" dxfId="141" priority="88" operator="greaterThan">
      <formula>0</formula>
    </cfRule>
  </conditionalFormatting>
  <conditionalFormatting sqref="B250">
    <cfRule type="cellIs" dxfId="140" priority="87" operator="greaterThan">
      <formula>0</formula>
    </cfRule>
  </conditionalFormatting>
  <conditionalFormatting sqref="C250">
    <cfRule type="cellIs" dxfId="139" priority="86" operator="greaterThan">
      <formula>0</formula>
    </cfRule>
  </conditionalFormatting>
  <conditionalFormatting sqref="F282">
    <cfRule type="cellIs" dxfId="138" priority="81" operator="greaterThan">
      <formula>0.3</formula>
    </cfRule>
  </conditionalFormatting>
  <conditionalFormatting sqref="F281">
    <cfRule type="cellIs" dxfId="137" priority="80" operator="greaterThan">
      <formula>0.44</formula>
    </cfRule>
  </conditionalFormatting>
  <conditionalFormatting sqref="Q267:Q273">
    <cfRule type="cellIs" dxfId="136" priority="82" operator="equal">
      <formula>0</formula>
    </cfRule>
    <cfRule type="cellIs" priority="83" operator="greaterThan">
      <formula>0</formula>
    </cfRule>
    <cfRule type="colorScale" priority="84">
      <colorScale>
        <cfvo type="min"/>
        <cfvo type="max"/>
        <color rgb="FFFCFCFF"/>
        <color rgb="FF63BE7B"/>
      </colorScale>
    </cfRule>
    <cfRule type="uniqueValues" dxfId="135" priority="85"/>
  </conditionalFormatting>
  <conditionalFormatting sqref="B271:D271">
    <cfRule type="cellIs" dxfId="134" priority="79" operator="greaterThan">
      <formula>0</formula>
    </cfRule>
  </conditionalFormatting>
  <conditionalFormatting sqref="B272">
    <cfRule type="cellIs" dxfId="133" priority="78" operator="greaterThan">
      <formula>0</formula>
    </cfRule>
  </conditionalFormatting>
  <conditionalFormatting sqref="C272">
    <cfRule type="cellIs" dxfId="132" priority="77" operator="greaterThan">
      <formula>0</formula>
    </cfRule>
  </conditionalFormatting>
  <conditionalFormatting sqref="F304">
    <cfRule type="cellIs" dxfId="131" priority="72" operator="greaterThan">
      <formula>0.3</formula>
    </cfRule>
  </conditionalFormatting>
  <conditionalFormatting sqref="F303">
    <cfRule type="cellIs" dxfId="130" priority="71" operator="greaterThan">
      <formula>0.44</formula>
    </cfRule>
  </conditionalFormatting>
  <conditionalFormatting sqref="Q289:Q295">
    <cfRule type="cellIs" dxfId="129" priority="73" operator="equal">
      <formula>0</formula>
    </cfRule>
    <cfRule type="cellIs" priority="74" operator="greaterThan">
      <formula>0</formula>
    </cfRule>
    <cfRule type="colorScale" priority="75">
      <colorScale>
        <cfvo type="min"/>
        <cfvo type="max"/>
        <color rgb="FFFCFCFF"/>
        <color rgb="FF63BE7B"/>
      </colorScale>
    </cfRule>
    <cfRule type="uniqueValues" dxfId="128" priority="76"/>
  </conditionalFormatting>
  <conditionalFormatting sqref="B293:D293">
    <cfRule type="cellIs" dxfId="127" priority="70" operator="greaterThan">
      <formula>0</formula>
    </cfRule>
  </conditionalFormatting>
  <conditionalFormatting sqref="B294">
    <cfRule type="cellIs" dxfId="126" priority="69" operator="greaterThan">
      <formula>0</formula>
    </cfRule>
  </conditionalFormatting>
  <conditionalFormatting sqref="C294">
    <cfRule type="cellIs" dxfId="125" priority="68" operator="greaterThan">
      <formula>0</formula>
    </cfRule>
  </conditionalFormatting>
  <conditionalFormatting sqref="F326">
    <cfRule type="cellIs" dxfId="124" priority="63" operator="greaterThan">
      <formula>0.3</formula>
    </cfRule>
  </conditionalFormatting>
  <conditionalFormatting sqref="F325">
    <cfRule type="cellIs" dxfId="123" priority="62" operator="greaterThan">
      <formula>0.44</formula>
    </cfRule>
  </conditionalFormatting>
  <conditionalFormatting sqref="Q311:Q317">
    <cfRule type="cellIs" dxfId="122" priority="64" operator="equal">
      <formula>0</formula>
    </cfRule>
    <cfRule type="cellIs" priority="65" operator="greaterThan">
      <formula>0</formula>
    </cfRule>
    <cfRule type="colorScale" priority="66">
      <colorScale>
        <cfvo type="min"/>
        <cfvo type="max"/>
        <color rgb="FFFCFCFF"/>
        <color rgb="FF63BE7B"/>
      </colorScale>
    </cfRule>
    <cfRule type="uniqueValues" dxfId="121" priority="67"/>
  </conditionalFormatting>
  <conditionalFormatting sqref="B315:D315">
    <cfRule type="cellIs" dxfId="120" priority="61" operator="greaterThan">
      <formula>0</formula>
    </cfRule>
  </conditionalFormatting>
  <conditionalFormatting sqref="B316">
    <cfRule type="cellIs" dxfId="119" priority="60" operator="greaterThan">
      <formula>0</formula>
    </cfRule>
  </conditionalFormatting>
  <conditionalFormatting sqref="C316">
    <cfRule type="cellIs" dxfId="118" priority="59" operator="greaterThan">
      <formula>0</formula>
    </cfRule>
  </conditionalFormatting>
  <conditionalFormatting sqref="F348">
    <cfRule type="cellIs" dxfId="117" priority="54" operator="greaterThan">
      <formula>0.3</formula>
    </cfRule>
  </conditionalFormatting>
  <conditionalFormatting sqref="F347">
    <cfRule type="cellIs" dxfId="116" priority="53" operator="greaterThan">
      <formula>0.44</formula>
    </cfRule>
  </conditionalFormatting>
  <conditionalFormatting sqref="Q333:Q339">
    <cfRule type="cellIs" dxfId="115" priority="55" operator="equal">
      <formula>0</formula>
    </cfRule>
    <cfRule type="cellIs" priority="56" operator="greaterThan">
      <formula>0</formula>
    </cfRule>
    <cfRule type="colorScale" priority="57">
      <colorScale>
        <cfvo type="min"/>
        <cfvo type="max"/>
        <color rgb="FFFCFCFF"/>
        <color rgb="FF63BE7B"/>
      </colorScale>
    </cfRule>
    <cfRule type="uniqueValues" dxfId="114" priority="58"/>
  </conditionalFormatting>
  <conditionalFormatting sqref="B337:D337">
    <cfRule type="cellIs" dxfId="113" priority="52" operator="greaterThan">
      <formula>0</formula>
    </cfRule>
  </conditionalFormatting>
  <conditionalFormatting sqref="B338">
    <cfRule type="cellIs" dxfId="112" priority="51" operator="greaterThan">
      <formula>0</formula>
    </cfRule>
  </conditionalFormatting>
  <conditionalFormatting sqref="C338">
    <cfRule type="cellIs" dxfId="111" priority="50" operator="greaterThan">
      <formula>0</formula>
    </cfRule>
  </conditionalFormatting>
  <conditionalFormatting sqref="F370">
    <cfRule type="cellIs" dxfId="110" priority="45" operator="greaterThan">
      <formula>0.3</formula>
    </cfRule>
  </conditionalFormatting>
  <conditionalFormatting sqref="F369">
    <cfRule type="cellIs" dxfId="109" priority="44" operator="greaterThan">
      <formula>0.44</formula>
    </cfRule>
  </conditionalFormatting>
  <conditionalFormatting sqref="Q355:Q361">
    <cfRule type="cellIs" dxfId="108" priority="46" operator="equal">
      <formula>0</formula>
    </cfRule>
    <cfRule type="cellIs" priority="47" operator="greaterThan">
      <formula>0</formula>
    </cfRule>
    <cfRule type="colorScale" priority="48">
      <colorScale>
        <cfvo type="min"/>
        <cfvo type="max"/>
        <color rgb="FFFCFCFF"/>
        <color rgb="FF63BE7B"/>
      </colorScale>
    </cfRule>
    <cfRule type="uniqueValues" dxfId="107" priority="49"/>
  </conditionalFormatting>
  <conditionalFormatting sqref="B359:D359">
    <cfRule type="cellIs" dxfId="106" priority="43" operator="greaterThan">
      <formula>0</formula>
    </cfRule>
  </conditionalFormatting>
  <conditionalFormatting sqref="B360">
    <cfRule type="cellIs" dxfId="105" priority="42" operator="greaterThan">
      <formula>0</formula>
    </cfRule>
  </conditionalFormatting>
  <conditionalFormatting sqref="C360">
    <cfRule type="cellIs" dxfId="104" priority="41" operator="greaterThan">
      <formula>0</formula>
    </cfRule>
  </conditionalFormatting>
  <conditionalFormatting sqref="F392">
    <cfRule type="cellIs" dxfId="103" priority="36" operator="greaterThan">
      <formula>0.3</formula>
    </cfRule>
  </conditionalFormatting>
  <conditionalFormatting sqref="F391">
    <cfRule type="cellIs" dxfId="102" priority="35" operator="greaterThan">
      <formula>0.44</formula>
    </cfRule>
  </conditionalFormatting>
  <conditionalFormatting sqref="Q377:Q383">
    <cfRule type="cellIs" dxfId="101" priority="37" operator="equal">
      <formula>0</formula>
    </cfRule>
    <cfRule type="cellIs" priority="38" operator="greaterThan">
      <formula>0</formula>
    </cfRule>
    <cfRule type="colorScale" priority="39">
      <colorScale>
        <cfvo type="min"/>
        <cfvo type="max"/>
        <color rgb="FFFCFCFF"/>
        <color rgb="FF63BE7B"/>
      </colorScale>
    </cfRule>
    <cfRule type="uniqueValues" dxfId="100" priority="40"/>
  </conditionalFormatting>
  <conditionalFormatting sqref="B381:D381">
    <cfRule type="cellIs" dxfId="99" priority="34" operator="greaterThan">
      <formula>0</formula>
    </cfRule>
  </conditionalFormatting>
  <conditionalFormatting sqref="B382">
    <cfRule type="cellIs" dxfId="98" priority="33" operator="greaterThan">
      <formula>0</formula>
    </cfRule>
  </conditionalFormatting>
  <conditionalFormatting sqref="C382">
    <cfRule type="cellIs" dxfId="97" priority="32" operator="greaterThan">
      <formula>0</formula>
    </cfRule>
  </conditionalFormatting>
  <conditionalFormatting sqref="F414">
    <cfRule type="cellIs" dxfId="96" priority="27" operator="greaterThan">
      <formula>0.3</formula>
    </cfRule>
  </conditionalFormatting>
  <conditionalFormatting sqref="F413">
    <cfRule type="cellIs" dxfId="95" priority="26" operator="greaterThan">
      <formula>0.44</formula>
    </cfRule>
  </conditionalFormatting>
  <conditionalFormatting sqref="Q399:Q405">
    <cfRule type="cellIs" dxfId="94" priority="28" operator="equal">
      <formula>0</formula>
    </cfRule>
    <cfRule type="cellIs" priority="29" operator="greaterThan">
      <formula>0</formula>
    </cfRule>
    <cfRule type="colorScale" priority="30">
      <colorScale>
        <cfvo type="min"/>
        <cfvo type="max"/>
        <color rgb="FFFCFCFF"/>
        <color rgb="FF63BE7B"/>
      </colorScale>
    </cfRule>
    <cfRule type="uniqueValues" dxfId="93" priority="31"/>
  </conditionalFormatting>
  <conditionalFormatting sqref="B403:D403">
    <cfRule type="cellIs" dxfId="92" priority="25" operator="greaterThan">
      <formula>0</formula>
    </cfRule>
  </conditionalFormatting>
  <conditionalFormatting sqref="B404">
    <cfRule type="cellIs" dxfId="91" priority="24" operator="greaterThan">
      <formula>0</formula>
    </cfRule>
  </conditionalFormatting>
  <conditionalFormatting sqref="C404">
    <cfRule type="cellIs" dxfId="90" priority="23" operator="greaterThan">
      <formula>0</formula>
    </cfRule>
  </conditionalFormatting>
  <conditionalFormatting sqref="F436">
    <cfRule type="cellIs" dxfId="89" priority="18" operator="greaterThan">
      <formula>0.3</formula>
    </cfRule>
  </conditionalFormatting>
  <conditionalFormatting sqref="F435">
    <cfRule type="cellIs" dxfId="88" priority="17" operator="greaterThan">
      <formula>0.44</formula>
    </cfRule>
  </conditionalFormatting>
  <conditionalFormatting sqref="Q421:Q427">
    <cfRule type="cellIs" dxfId="87" priority="19" operator="equal">
      <formula>0</formula>
    </cfRule>
    <cfRule type="cellIs" priority="20" operator="greaterThan">
      <formula>0</formula>
    </cfRule>
    <cfRule type="colorScale" priority="21">
      <colorScale>
        <cfvo type="min"/>
        <cfvo type="max"/>
        <color rgb="FFFCFCFF"/>
        <color rgb="FF63BE7B"/>
      </colorScale>
    </cfRule>
    <cfRule type="uniqueValues" dxfId="86" priority="22"/>
  </conditionalFormatting>
  <conditionalFormatting sqref="B425:D425">
    <cfRule type="cellIs" dxfId="85" priority="16" operator="greaterThan">
      <formula>0</formula>
    </cfRule>
  </conditionalFormatting>
  <conditionalFormatting sqref="B426">
    <cfRule type="cellIs" dxfId="84" priority="15" operator="greaterThan">
      <formula>0</formula>
    </cfRule>
  </conditionalFormatting>
  <conditionalFormatting sqref="C426">
    <cfRule type="cellIs" dxfId="83" priority="14" operator="greaterThan">
      <formula>0</formula>
    </cfRule>
  </conditionalFormatting>
  <conditionalFormatting sqref="F458">
    <cfRule type="cellIs" dxfId="82" priority="9" operator="greaterThan">
      <formula>0.3</formula>
    </cfRule>
  </conditionalFormatting>
  <conditionalFormatting sqref="F457">
    <cfRule type="cellIs" dxfId="81" priority="8" operator="greaterThan">
      <formula>0.44</formula>
    </cfRule>
  </conditionalFormatting>
  <conditionalFormatting sqref="Q443:Q449">
    <cfRule type="cellIs" dxfId="80" priority="10" operator="equal">
      <formula>0</formula>
    </cfRule>
    <cfRule type="cellIs" priority="11" operator="greaterThan">
      <formula>0</formula>
    </cfRule>
    <cfRule type="colorScale" priority="12">
      <colorScale>
        <cfvo type="min"/>
        <cfvo type="max"/>
        <color rgb="FFFCFCFF"/>
        <color rgb="FF63BE7B"/>
      </colorScale>
    </cfRule>
    <cfRule type="uniqueValues" dxfId="79" priority="13"/>
  </conditionalFormatting>
  <conditionalFormatting sqref="B447:D447">
    <cfRule type="cellIs" dxfId="78" priority="7" operator="greaterThan">
      <formula>0</formula>
    </cfRule>
  </conditionalFormatting>
  <conditionalFormatting sqref="B448">
    <cfRule type="cellIs" dxfId="77" priority="6" operator="greaterThan">
      <formula>0</formula>
    </cfRule>
  </conditionalFormatting>
  <conditionalFormatting sqref="C448">
    <cfRule type="cellIs" dxfId="76" priority="5" operator="greaterThan">
      <formula>0</formula>
    </cfRule>
  </conditionalFormatting>
  <conditionalFormatting sqref="C73">
    <cfRule type="cellIs" dxfId="75" priority="2" operator="greaterThan">
      <formula>0</formula>
    </cfRule>
  </conditionalFormatting>
  <conditionalFormatting sqref="C74">
    <cfRule type="cellIs" dxfId="74" priority="1" operator="greaterThan">
      <formula>0</formula>
    </cfRule>
  </conditionalFormatting>
  <dataValidations count="17">
    <dataValidation allowBlank="1" showInputMessage="1" showErrorMessage="1" error="Virksomhedsstørrelse skal vælges fra rullemenu. " sqref="F43 F65 F87 F109 F131 F153 F175 F197 F219 F241 F263 F285 F307 F329 F351 F373 F395 F417 F439" xr:uid="{08B79C88-3185-4DD6-A1C5-2DE871314FB6}"/>
    <dataValidation operator="greaterThanOrEqual" allowBlank="1" showInputMessage="1" showErrorMessage="1" errorTitle="Omkostninger" error="Dette felt må ikke være tomt" sqref="B33:C33 B56:C56 B452:C452 B100:C100 B122:C122 B144:C144 B166:C166 B188:C188 B210:C210 B232:C232 B254:C254 B276:C276 B298:C298 B320:C320 B342:C342 B364:C364 B386:C386 B408:C408 B430:C430 B78:C78" xr:uid="{6DB630C3-B698-4BD5-8F8C-7F8973B298EC}"/>
    <dataValidation type="list" allowBlank="1" showInputMessage="1" showErrorMessage="1" errorTitle="Aktivitet skal vælges fra menu" error="Aktivitet skal vælges fra rullemenu. Udfører en deltager mere end en aktvitetstype, skal der laves et budget for hver aktivitetstype." sqref="B44 B66 B88 B110 B132 B154 B176 B198 B220 B242 B264 B286 B308 B330 B352 B374 B396 B418 B440" xr:uid="{60F606E6-9836-4E4E-98C3-A453AAAB496A}">
      <formula1>AH50:AH58</formula1>
    </dataValidation>
    <dataValidation type="list" allowBlank="1" showInputMessage="1" showErrorMessage="1" errorTitle="Aktivitet skal vælges fra menu" error="Aktivitet skal vælges fra rullemenu. Udfører en deltager mere end en aktvitetstype, skal der laves et budget for hver aktivitetstype." sqref="B43 B65 B87 B109 B131 B153 B175 B197 B219 B241 B263 B285 B307 B329 B351 B373 B395 B417 B439" xr:uid="{8D954F87-97A3-451D-BD74-D469CFDE0BDC}">
      <formula1>AI50:AI57</formula1>
    </dataValidation>
    <dataValidation type="list" allowBlank="1" showInputMessage="1" showErrorMessage="1" error="Virksomhedsstørrelse skal vælges fra rullemenu. " sqref="F19" xr:uid="{47E26751-A053-436E-B524-B1AAD7AC5A82}">
      <formula1>AB27:AB29</formula1>
    </dataValidation>
    <dataValidation type="list" allowBlank="1" showInputMessage="1" showErrorMessage="1" error="Virksomhedsstørrelse skal vælges fra rullemenu. " sqref="F42 F64 F86 F108 F130 F152 F174 F196 F218 F240 F262 F284 F306 F328 F350 F372 F394 F416 F438" xr:uid="{08FEC2C2-1746-414F-8D31-41276346B8A9}">
      <formula1>AA50:AA54</formula1>
    </dataValidation>
    <dataValidation type="whole" operator="greaterThan" allowBlank="1" showInputMessage="1" showErrorMessage="1" sqref="E448:E449 E29:E30 E52:E53 E96:E97 E118:E119 E140:E141 E162:E163 E184:E185 E206:E207 E228:E229 E250:E251 E272:E273 E294:E295 E316:E317 E338:E339 E360:E361 E382:E383 E404:E405 E426:E427 E74:E75" xr:uid="{345CAEE5-C00D-4605-A12E-C93363E3A1AB}">
      <formula1>J23</formula1>
    </dataValidation>
    <dataValidation type="whole" operator="greaterThan" allowBlank="1" showInputMessage="1" showErrorMessage="1" sqref="E446:E447 E50:E51 E94:E95 E116:E117 E138:E139 E160:E161 E182:E183 E204:E205 E226:E227 E248:E249 E270:E271 E292:E293 E314:E315 E336:E337 E358:E359 E380:E381 E402:E403 E424:E425 E72:E73 E28" xr:uid="{8A60ED74-9B74-4963-AF45-66D5E06D4635}">
      <formula1>K22</formula1>
    </dataValidation>
    <dataValidation type="whole" operator="greaterThan" allowBlank="1" showInputMessage="1" showErrorMessage="1" sqref="E445 E49 E93 E115 E137 E159 E181 E203 E225 E247 E269 E291 E313 E335 E357 E379 E401 E423 E71 E27" xr:uid="{BF60127A-E849-4329-9088-0855ACA2363A}">
      <formula1>K20</formula1>
    </dataValidation>
    <dataValidation type="whole" operator="greaterThan" allowBlank="1" showInputMessage="1" showErrorMessage="1" sqref="E444 E48 E92 E114 E136 E158 E180 E202 E224 E246 E268 E290 E312 E334 E356 E378 E400 E422 E70" xr:uid="{A1719921-8C3C-41D1-8E29-3C6F449736B9}">
      <formula1>J40</formula1>
    </dataValidation>
    <dataValidation type="decimal" errorStyle="warning" operator="lessThanOrEqual" allowBlank="1" showInputMessage="1" showErrorMessage="1" errorTitle="Neskrivelse af GUDP støttesats" error="Anden offentlig støtte medfører nedskrivelse af GUDP støttesats" sqref="I18 I42 I64 I86 I108 I130 I152 I174 I196 I218 I240 I262 I284 I306 I328 I350 I372 I394 I416 I438" xr:uid="{EDF8FF8B-1CB3-46C4-9A5B-7460099F4AA9}">
      <formula1>G18</formula1>
    </dataValidation>
    <dataValidation operator="notEqual" allowBlank="1" showInputMessage="1" showErrorMessage="1" errorTitle="kk" error="jj" promptTitle="hh" prompt="hhh" sqref="T442 AI452:AI453 AI33:AI34 S46:S47 T46 AI56:AI57 S68:S69 T68 AI78:AI79 S90:S91 T90 AI100:AI101 S112:S113 T112 AI122:AI123 S134:S135 T134 AI144:AI145 S156:S157 T156 AI166:AI167 S178:S179 T178 AI188:AI189 S200:S201 T200 AI210:AI211 S222:S223 T222 AI232:AI233 S244:S245 T244 AI254:AI255 S266:S267 T266 AI276:AI277 S288:S289 T288 AI298:AI299 S310:S311 T310 AI320:AI321 S332:S333 T332 AI342:AI343 S354:S355 T354 AI364:AI365 S376:S377 T376 AI386:AI387 S398:S399 T398 AI408:AI409 S420:S421 T420 AI430:AI431 S442:S443 S23" xr:uid="{454799AE-BAAC-4995-9D48-D9E80D4930AE}"/>
    <dataValidation type="list" allowBlank="1" showInputMessage="1" showErrorMessage="1" errorTitle="Aktivitet skal vælges fra menu" error="Aktivitet skal vælges fra rullemenu. Udfører en deltager mere end en aktvitetstype, skal der laves et budget for hver aktivitetstype." sqref="B20:B21" xr:uid="{873A674B-51CF-4F10-BA44-3C067EA96C8B}">
      <formula1>AH27:AH35</formula1>
    </dataValidation>
    <dataValidation type="list" allowBlank="1" showInputMessage="1" showErrorMessage="1" errorTitle="Aktivitet skal vælges fra menu" error="Aktivitet skal vælges fra rullemenu. Udfører en deltager mere end en aktvitetstype, skal der laves et budget for hver aktivitetstype." sqref="B19" xr:uid="{870AC165-5E9B-4B1A-AD93-659EE36F74B5}">
      <formula1>AI27:AI34</formula1>
    </dataValidation>
    <dataValidation type="list" allowBlank="1" showInputMessage="1" showErrorMessage="1" error="Virksomhedsstørrelse skal vælges fra rullemenu. " sqref="F18" xr:uid="{439E3763-224F-4C4D-88A2-FBD820ABDB37}">
      <formula1>AA27:AA31</formula1>
    </dataValidation>
    <dataValidation type="whole" operator="greaterThan" allowBlank="1" showInputMessage="1" showErrorMessage="1" sqref="E26" xr:uid="{178C376C-9F08-45AE-92FD-7D5EAED06B43}">
      <formula1>K18</formula1>
    </dataValidation>
    <dataValidation type="whole" operator="greaterThan" allowBlank="1" showInputMessage="1" showErrorMessage="1" sqref="E25" xr:uid="{1B5F8321-EE59-44B4-AE2E-24A599C58BD8}">
      <formula1>J16</formula1>
    </dataValidation>
  </dataValidations>
  <pageMargins left="0.6692913385826772" right="0.51181102362204722" top="0.35433070866141736" bottom="0.27559055118110237" header="0.31496062992125984" footer="0.31496062992125984"/>
  <pageSetup paperSize="8" scale="7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A382C-8579-4C4D-9264-4D38AD3BEF38}">
  <sheetPr>
    <tabColor rgb="FF61B0A8"/>
  </sheetPr>
  <dimension ref="A1:AV439"/>
  <sheetViews>
    <sheetView zoomScale="80" zoomScaleNormal="80" workbookViewId="0">
      <selection activeCell="Z6" sqref="Z6"/>
    </sheetView>
  </sheetViews>
  <sheetFormatPr defaultColWidth="9" defaultRowHeight="14"/>
  <cols>
    <col min="1" max="1" width="20.5" style="176" customWidth="1"/>
    <col min="2" max="2" width="26.5" style="176" customWidth="1"/>
    <col min="3" max="3" width="31" style="176" customWidth="1"/>
    <col min="4" max="48" width="27.58203125" style="176" customWidth="1"/>
    <col min="49" max="16384" width="9" style="176"/>
  </cols>
  <sheetData>
    <row r="1" spans="1:48" ht="20.25" customHeight="1">
      <c r="A1" s="604" t="s">
        <v>189</v>
      </c>
      <c r="B1" s="604"/>
      <c r="C1" s="604"/>
      <c r="D1" s="184"/>
      <c r="E1" s="184"/>
      <c r="F1" s="184"/>
    </row>
    <row r="2" spans="1:48" ht="20.25" customHeight="1">
      <c r="A2" s="604"/>
      <c r="B2" s="604"/>
      <c r="C2" s="604"/>
      <c r="D2" s="184"/>
      <c r="E2" s="184"/>
      <c r="F2" s="184"/>
    </row>
    <row r="3" spans="1:48">
      <c r="A3" s="174" t="s">
        <v>24</v>
      </c>
      <c r="B3" s="175" t="s">
        <v>66</v>
      </c>
      <c r="C3" s="174" t="s">
        <v>35</v>
      </c>
    </row>
    <row r="5" spans="1:48" ht="14.5" thickBot="1">
      <c r="B5" s="174" t="s">
        <v>160</v>
      </c>
      <c r="C5" s="179" t="s">
        <v>161</v>
      </c>
      <c r="D5" s="183" t="s">
        <v>165</v>
      </c>
      <c r="E5" s="183" t="s">
        <v>166</v>
      </c>
      <c r="F5" s="183" t="s">
        <v>167</v>
      </c>
      <c r="G5" s="183" t="s">
        <v>168</v>
      </c>
      <c r="H5" s="183" t="s">
        <v>169</v>
      </c>
      <c r="I5" s="183" t="s">
        <v>170</v>
      </c>
      <c r="J5" s="183" t="s">
        <v>171</v>
      </c>
      <c r="K5" s="183" t="s">
        <v>172</v>
      </c>
      <c r="L5" s="183" t="s">
        <v>173</v>
      </c>
      <c r="M5" s="183" t="s">
        <v>174</v>
      </c>
      <c r="N5" s="183" t="s">
        <v>175</v>
      </c>
      <c r="O5" s="183" t="s">
        <v>176</v>
      </c>
      <c r="P5" s="183" t="s">
        <v>177</v>
      </c>
      <c r="Q5" s="183" t="s">
        <v>178</v>
      </c>
      <c r="R5" s="183" t="s">
        <v>179</v>
      </c>
      <c r="S5" s="183" t="s">
        <v>180</v>
      </c>
      <c r="T5" s="183" t="s">
        <v>181</v>
      </c>
      <c r="U5" s="183" t="s">
        <v>182</v>
      </c>
      <c r="V5" s="183" t="s">
        <v>183</v>
      </c>
      <c r="W5" s="183" t="s">
        <v>184</v>
      </c>
      <c r="X5" s="183" t="s">
        <v>185</v>
      </c>
      <c r="Y5" s="183" t="s">
        <v>186</v>
      </c>
      <c r="Z5" s="201" t="s">
        <v>199</v>
      </c>
      <c r="AA5" s="172"/>
      <c r="AB5" s="172"/>
      <c r="AC5" s="172"/>
      <c r="AD5" s="172"/>
      <c r="AE5" s="172"/>
      <c r="AF5" s="172"/>
      <c r="AG5" s="172"/>
      <c r="AH5" s="172"/>
      <c r="AI5" s="172"/>
      <c r="AJ5" s="172"/>
      <c r="AK5" s="172"/>
      <c r="AL5" s="172"/>
      <c r="AM5" s="172"/>
      <c r="AN5" s="172"/>
      <c r="AO5" s="172"/>
      <c r="AP5" s="172"/>
      <c r="AQ5" s="172"/>
      <c r="AR5" s="172"/>
      <c r="AS5" s="172"/>
      <c r="AT5" s="172"/>
      <c r="AU5" s="172"/>
      <c r="AV5" s="172"/>
    </row>
    <row r="6" spans="1:48" ht="75" customHeight="1">
      <c r="A6" s="550" t="s">
        <v>67</v>
      </c>
      <c r="B6" s="610" t="s">
        <v>201</v>
      </c>
      <c r="C6" s="181" t="s">
        <v>162</v>
      </c>
      <c r="D6" s="191" t="s">
        <v>193</v>
      </c>
      <c r="E6" s="191" t="s">
        <v>194</v>
      </c>
      <c r="F6" s="191" t="s">
        <v>195</v>
      </c>
      <c r="G6" s="185"/>
      <c r="H6" s="185"/>
      <c r="I6" s="185"/>
      <c r="J6" s="185"/>
      <c r="K6" s="185"/>
      <c r="L6" s="185"/>
      <c r="M6" s="185"/>
      <c r="N6" s="185"/>
      <c r="O6" s="185"/>
      <c r="P6" s="185"/>
      <c r="Q6" s="185"/>
      <c r="R6" s="185"/>
      <c r="S6" s="185"/>
      <c r="T6" s="185"/>
      <c r="U6" s="185"/>
      <c r="V6" s="185"/>
      <c r="W6" s="185"/>
      <c r="X6" s="185"/>
      <c r="Y6" s="185"/>
      <c r="Z6" s="202"/>
      <c r="AA6" s="203"/>
      <c r="AB6" s="203"/>
      <c r="AC6" s="203"/>
      <c r="AD6" s="203"/>
      <c r="AE6" s="203"/>
      <c r="AF6" s="203"/>
      <c r="AG6" s="203"/>
      <c r="AH6" s="203"/>
      <c r="AI6" s="203"/>
      <c r="AJ6" s="203"/>
      <c r="AK6" s="203"/>
      <c r="AL6" s="203"/>
      <c r="AM6" s="203"/>
      <c r="AN6" s="203"/>
      <c r="AO6" s="203"/>
      <c r="AP6" s="203"/>
      <c r="AQ6" s="203"/>
      <c r="AR6" s="203"/>
      <c r="AS6" s="203"/>
      <c r="AT6" s="203"/>
      <c r="AU6" s="203"/>
      <c r="AV6" s="204"/>
    </row>
    <row r="7" spans="1:48">
      <c r="A7" s="554"/>
      <c r="B7" s="611"/>
      <c r="C7" s="165" t="s">
        <v>163</v>
      </c>
      <c r="D7" s="186">
        <v>457</v>
      </c>
      <c r="E7" s="186">
        <v>330</v>
      </c>
      <c r="F7" s="186">
        <v>250</v>
      </c>
      <c r="G7" s="186"/>
      <c r="H7" s="186"/>
      <c r="I7" s="186"/>
      <c r="J7" s="186"/>
      <c r="K7" s="186"/>
      <c r="L7" s="186"/>
      <c r="M7" s="186"/>
      <c r="N7" s="186"/>
      <c r="O7" s="186"/>
      <c r="P7" s="186"/>
      <c r="Q7" s="186"/>
      <c r="R7" s="186"/>
      <c r="S7" s="186"/>
      <c r="T7" s="186"/>
      <c r="U7" s="186"/>
      <c r="V7" s="186"/>
      <c r="W7" s="186"/>
      <c r="X7" s="186"/>
      <c r="Y7" s="186"/>
      <c r="Z7" s="205"/>
      <c r="AA7" s="173"/>
      <c r="AB7" s="173"/>
      <c r="AC7" s="173"/>
      <c r="AD7" s="173"/>
      <c r="AE7" s="173"/>
      <c r="AF7" s="173"/>
      <c r="AG7" s="173"/>
      <c r="AH7" s="173"/>
      <c r="AI7" s="173"/>
      <c r="AJ7" s="173"/>
      <c r="AK7" s="173"/>
      <c r="AL7" s="173"/>
      <c r="AM7" s="173"/>
      <c r="AN7" s="173"/>
      <c r="AO7" s="173"/>
      <c r="AP7" s="173"/>
      <c r="AQ7" s="173"/>
      <c r="AR7" s="173"/>
      <c r="AS7" s="173"/>
      <c r="AT7" s="173"/>
      <c r="AU7" s="173"/>
      <c r="AV7" s="206"/>
    </row>
    <row r="8" spans="1:48" ht="14.5" thickBot="1">
      <c r="A8" s="554"/>
      <c r="B8" s="612"/>
      <c r="C8" s="165" t="s">
        <v>9</v>
      </c>
      <c r="D8" s="186">
        <v>2000</v>
      </c>
      <c r="E8" s="186">
        <v>950</v>
      </c>
      <c r="F8" s="186">
        <v>1500</v>
      </c>
      <c r="G8" s="186"/>
      <c r="H8" s="186"/>
      <c r="I8" s="186"/>
      <c r="J8" s="186"/>
      <c r="K8" s="186"/>
      <c r="L8" s="186"/>
      <c r="M8" s="186"/>
      <c r="N8" s="186"/>
      <c r="O8" s="186"/>
      <c r="P8" s="186"/>
      <c r="Q8" s="186"/>
      <c r="R8" s="186"/>
      <c r="S8" s="186"/>
      <c r="T8" s="186"/>
      <c r="U8" s="186"/>
      <c r="V8" s="186"/>
      <c r="W8" s="186"/>
      <c r="X8" s="186"/>
      <c r="Y8" s="186"/>
      <c r="Z8" s="205"/>
      <c r="AA8" s="173"/>
      <c r="AB8" s="173"/>
      <c r="AC8" s="173"/>
      <c r="AD8" s="173"/>
      <c r="AE8" s="173"/>
      <c r="AF8" s="173"/>
      <c r="AG8" s="173"/>
      <c r="AH8" s="173"/>
      <c r="AI8" s="173"/>
      <c r="AJ8" s="173"/>
      <c r="AK8" s="173"/>
      <c r="AL8" s="173"/>
      <c r="AM8" s="173"/>
      <c r="AN8" s="173"/>
      <c r="AO8" s="173"/>
      <c r="AP8" s="173"/>
      <c r="AQ8" s="173"/>
      <c r="AR8" s="173"/>
      <c r="AS8" s="173"/>
      <c r="AT8" s="173"/>
      <c r="AU8" s="173"/>
      <c r="AV8" s="206"/>
    </row>
    <row r="9" spans="1:48" ht="14.5" thickBot="1">
      <c r="A9" s="551"/>
      <c r="B9" s="224" t="s">
        <v>203</v>
      </c>
      <c r="C9" s="166" t="s">
        <v>164</v>
      </c>
      <c r="D9" s="195">
        <f>IF(D7*D8=0,"",(D7*D8))</f>
        <v>914000</v>
      </c>
      <c r="E9" s="195">
        <f t="shared" ref="E9:AV9" si="0">IF(E7*E8=0,"",(E7*E8))</f>
        <v>313500</v>
      </c>
      <c r="F9" s="195">
        <f t="shared" si="0"/>
        <v>375000</v>
      </c>
      <c r="G9" s="177" t="str">
        <f t="shared" si="0"/>
        <v/>
      </c>
      <c r="H9" s="177" t="str">
        <f t="shared" si="0"/>
        <v/>
      </c>
      <c r="I9" s="177" t="str">
        <f t="shared" si="0"/>
        <v/>
      </c>
      <c r="J9" s="177" t="str">
        <f t="shared" si="0"/>
        <v/>
      </c>
      <c r="K9" s="177" t="str">
        <f t="shared" si="0"/>
        <v/>
      </c>
      <c r="L9" s="177" t="str">
        <f t="shared" si="0"/>
        <v/>
      </c>
      <c r="M9" s="177" t="str">
        <f t="shared" si="0"/>
        <v/>
      </c>
      <c r="N9" s="177" t="str">
        <f t="shared" si="0"/>
        <v/>
      </c>
      <c r="O9" s="177" t="str">
        <f t="shared" si="0"/>
        <v/>
      </c>
      <c r="P9" s="177" t="str">
        <f t="shared" si="0"/>
        <v/>
      </c>
      <c r="Q9" s="177" t="str">
        <f t="shared" si="0"/>
        <v/>
      </c>
      <c r="R9" s="177" t="str">
        <f t="shared" si="0"/>
        <v/>
      </c>
      <c r="S9" s="177" t="str">
        <f t="shared" si="0"/>
        <v/>
      </c>
      <c r="T9" s="177" t="str">
        <f t="shared" si="0"/>
        <v/>
      </c>
      <c r="U9" s="177" t="str">
        <f t="shared" si="0"/>
        <v/>
      </c>
      <c r="V9" s="177" t="str">
        <f t="shared" si="0"/>
        <v/>
      </c>
      <c r="W9" s="177" t="str">
        <f t="shared" si="0"/>
        <v/>
      </c>
      <c r="X9" s="177" t="str">
        <f t="shared" si="0"/>
        <v/>
      </c>
      <c r="Y9" s="177" t="str">
        <f t="shared" si="0"/>
        <v/>
      </c>
      <c r="Z9" s="210" t="str">
        <f t="shared" si="0"/>
        <v/>
      </c>
      <c r="AA9" s="211" t="str">
        <f t="shared" si="0"/>
        <v/>
      </c>
      <c r="AB9" s="211" t="str">
        <f t="shared" si="0"/>
        <v/>
      </c>
      <c r="AC9" s="211" t="str">
        <f t="shared" si="0"/>
        <v/>
      </c>
      <c r="AD9" s="211" t="str">
        <f t="shared" si="0"/>
        <v/>
      </c>
      <c r="AE9" s="211" t="str">
        <f t="shared" si="0"/>
        <v/>
      </c>
      <c r="AF9" s="211" t="str">
        <f t="shared" si="0"/>
        <v/>
      </c>
      <c r="AG9" s="211" t="str">
        <f t="shared" si="0"/>
        <v/>
      </c>
      <c r="AH9" s="211" t="str">
        <f t="shared" si="0"/>
        <v/>
      </c>
      <c r="AI9" s="211" t="str">
        <f t="shared" si="0"/>
        <v/>
      </c>
      <c r="AJ9" s="211" t="str">
        <f t="shared" si="0"/>
        <v/>
      </c>
      <c r="AK9" s="211" t="str">
        <f t="shared" si="0"/>
        <v/>
      </c>
      <c r="AL9" s="211" t="str">
        <f t="shared" si="0"/>
        <v/>
      </c>
      <c r="AM9" s="211" t="str">
        <f t="shared" si="0"/>
        <v/>
      </c>
      <c r="AN9" s="211" t="str">
        <f t="shared" si="0"/>
        <v/>
      </c>
      <c r="AO9" s="211" t="str">
        <f t="shared" si="0"/>
        <v/>
      </c>
      <c r="AP9" s="211" t="str">
        <f t="shared" si="0"/>
        <v/>
      </c>
      <c r="AQ9" s="211" t="str">
        <f t="shared" si="0"/>
        <v/>
      </c>
      <c r="AR9" s="211" t="str">
        <f t="shared" si="0"/>
        <v/>
      </c>
      <c r="AS9" s="211" t="str">
        <f t="shared" si="0"/>
        <v/>
      </c>
      <c r="AT9" s="211" t="str">
        <f t="shared" si="0"/>
        <v/>
      </c>
      <c r="AU9" s="211" t="str">
        <f t="shared" si="0"/>
        <v/>
      </c>
      <c r="AV9" s="212" t="str">
        <f t="shared" si="0"/>
        <v/>
      </c>
    </row>
    <row r="10" spans="1:48" ht="75" customHeight="1">
      <c r="A10" s="554" t="s">
        <v>3</v>
      </c>
      <c r="B10" s="605" t="s">
        <v>204</v>
      </c>
      <c r="C10" s="170" t="s">
        <v>162</v>
      </c>
      <c r="D10" s="277" t="s">
        <v>231</v>
      </c>
      <c r="E10" s="192" t="s">
        <v>196</v>
      </c>
      <c r="F10" s="192"/>
      <c r="G10" s="187"/>
      <c r="H10" s="187"/>
      <c r="I10" s="187"/>
      <c r="J10" s="187"/>
      <c r="K10" s="187"/>
      <c r="L10" s="187"/>
      <c r="M10" s="187"/>
      <c r="N10" s="187"/>
      <c r="O10" s="187"/>
      <c r="P10" s="187"/>
      <c r="Q10" s="187"/>
      <c r="R10" s="187"/>
      <c r="S10" s="187"/>
      <c r="T10" s="187"/>
      <c r="U10" s="187"/>
      <c r="V10" s="187"/>
      <c r="W10" s="187"/>
      <c r="X10" s="187"/>
      <c r="Y10" s="187"/>
      <c r="Z10" s="205"/>
      <c r="AA10" s="173"/>
      <c r="AB10" s="173"/>
      <c r="AC10" s="173"/>
      <c r="AD10" s="173"/>
      <c r="AE10" s="173"/>
      <c r="AF10" s="173"/>
      <c r="AG10" s="173"/>
      <c r="AH10" s="173"/>
      <c r="AI10" s="173"/>
      <c r="AJ10" s="173"/>
      <c r="AK10" s="173"/>
      <c r="AL10" s="173"/>
      <c r="AM10" s="173"/>
      <c r="AN10" s="173"/>
      <c r="AO10" s="173"/>
      <c r="AP10" s="173"/>
      <c r="AQ10" s="173"/>
      <c r="AR10" s="173"/>
      <c r="AS10" s="173"/>
      <c r="AT10" s="173"/>
      <c r="AU10" s="173"/>
      <c r="AV10" s="206"/>
    </row>
    <row r="11" spans="1:48">
      <c r="A11" s="554"/>
      <c r="B11" s="606"/>
      <c r="C11" s="165" t="s">
        <v>163</v>
      </c>
      <c r="E11" s="186">
        <v>850</v>
      </c>
      <c r="F11" s="186"/>
      <c r="G11" s="186"/>
      <c r="H11" s="186"/>
      <c r="I11" s="186"/>
      <c r="J11" s="186"/>
      <c r="K11" s="186"/>
      <c r="L11" s="186"/>
      <c r="M11" s="186"/>
      <c r="N11" s="186"/>
      <c r="O11" s="186"/>
      <c r="P11" s="186"/>
      <c r="Q11" s="186"/>
      <c r="R11" s="186"/>
      <c r="S11" s="186"/>
      <c r="T11" s="186"/>
      <c r="U11" s="186"/>
      <c r="V11" s="186"/>
      <c r="W11" s="186"/>
      <c r="X11" s="186"/>
      <c r="Y11" s="186"/>
      <c r="Z11" s="205"/>
      <c r="AA11" s="173"/>
      <c r="AB11" s="173"/>
      <c r="AC11" s="173"/>
      <c r="AD11" s="173"/>
      <c r="AE11" s="173"/>
      <c r="AF11" s="173"/>
      <c r="AG11" s="173"/>
      <c r="AH11" s="173"/>
      <c r="AI11" s="173"/>
      <c r="AJ11" s="173"/>
      <c r="AK11" s="173"/>
      <c r="AL11" s="173"/>
      <c r="AM11" s="173"/>
      <c r="AN11" s="173"/>
      <c r="AO11" s="173"/>
      <c r="AP11" s="173"/>
      <c r="AQ11" s="173"/>
      <c r="AR11" s="173"/>
      <c r="AS11" s="173"/>
      <c r="AT11" s="173"/>
      <c r="AU11" s="173"/>
      <c r="AV11" s="206"/>
    </row>
    <row r="12" spans="1:48">
      <c r="A12" s="554"/>
      <c r="B12" s="606"/>
      <c r="C12" s="165" t="s">
        <v>9</v>
      </c>
      <c r="E12" s="186">
        <v>300</v>
      </c>
      <c r="F12" s="186"/>
      <c r="G12" s="186"/>
      <c r="H12" s="186"/>
      <c r="I12" s="186"/>
      <c r="J12" s="186"/>
      <c r="K12" s="186"/>
      <c r="L12" s="186"/>
      <c r="M12" s="186"/>
      <c r="N12" s="186"/>
      <c r="O12" s="186"/>
      <c r="P12" s="186"/>
      <c r="Q12" s="186"/>
      <c r="R12" s="186"/>
      <c r="S12" s="186"/>
      <c r="T12" s="186"/>
      <c r="U12" s="186"/>
      <c r="V12" s="186"/>
      <c r="W12" s="186"/>
      <c r="X12" s="186"/>
      <c r="Y12" s="186"/>
      <c r="Z12" s="205"/>
      <c r="AA12" s="173"/>
      <c r="AB12" s="173"/>
      <c r="AC12" s="173"/>
      <c r="AD12" s="173"/>
      <c r="AE12" s="173"/>
      <c r="AF12" s="173"/>
      <c r="AG12" s="173"/>
      <c r="AH12" s="173"/>
      <c r="AI12" s="173"/>
      <c r="AJ12" s="173"/>
      <c r="AK12" s="173"/>
      <c r="AL12" s="173"/>
      <c r="AM12" s="173"/>
      <c r="AN12" s="173"/>
      <c r="AO12" s="173"/>
      <c r="AP12" s="173"/>
      <c r="AQ12" s="173"/>
      <c r="AR12" s="173"/>
      <c r="AS12" s="173"/>
      <c r="AT12" s="173"/>
      <c r="AU12" s="173"/>
      <c r="AV12" s="206"/>
    </row>
    <row r="13" spans="1:48" ht="14.5" thickBot="1">
      <c r="A13" s="554"/>
      <c r="B13" s="606"/>
      <c r="C13" s="168" t="s">
        <v>164</v>
      </c>
      <c r="D13" s="194"/>
      <c r="E13" s="180">
        <v>255000</v>
      </c>
      <c r="F13" s="180" t="str">
        <f t="shared" ref="F13:AV13" si="1">IF(F11*F12=0,"",(F11*F12))</f>
        <v/>
      </c>
      <c r="G13" s="180" t="str">
        <f t="shared" si="1"/>
        <v/>
      </c>
      <c r="H13" s="180" t="str">
        <f t="shared" si="1"/>
        <v/>
      </c>
      <c r="I13" s="180" t="str">
        <f t="shared" si="1"/>
        <v/>
      </c>
      <c r="J13" s="180" t="str">
        <f t="shared" si="1"/>
        <v/>
      </c>
      <c r="K13" s="180" t="str">
        <f t="shared" si="1"/>
        <v/>
      </c>
      <c r="L13" s="180" t="str">
        <f t="shared" si="1"/>
        <v/>
      </c>
      <c r="M13" s="180" t="str">
        <f t="shared" si="1"/>
        <v/>
      </c>
      <c r="N13" s="180" t="str">
        <f t="shared" si="1"/>
        <v/>
      </c>
      <c r="O13" s="180" t="str">
        <f t="shared" si="1"/>
        <v/>
      </c>
      <c r="P13" s="180" t="str">
        <f t="shared" si="1"/>
        <v/>
      </c>
      <c r="Q13" s="180" t="str">
        <f t="shared" si="1"/>
        <v/>
      </c>
      <c r="R13" s="180" t="str">
        <f t="shared" si="1"/>
        <v/>
      </c>
      <c r="S13" s="180" t="str">
        <f t="shared" si="1"/>
        <v/>
      </c>
      <c r="T13" s="180" t="str">
        <f t="shared" si="1"/>
        <v/>
      </c>
      <c r="U13" s="180" t="str">
        <f t="shared" si="1"/>
        <v/>
      </c>
      <c r="V13" s="180" t="str">
        <f t="shared" si="1"/>
        <v/>
      </c>
      <c r="W13" s="180" t="str">
        <f t="shared" si="1"/>
        <v/>
      </c>
      <c r="X13" s="180" t="str">
        <f t="shared" si="1"/>
        <v/>
      </c>
      <c r="Y13" s="180" t="str">
        <f t="shared" si="1"/>
        <v/>
      </c>
      <c r="Z13" s="210" t="str">
        <f t="shared" si="1"/>
        <v/>
      </c>
      <c r="AA13" s="211" t="str">
        <f t="shared" si="1"/>
        <v/>
      </c>
      <c r="AB13" s="211" t="str">
        <f t="shared" si="1"/>
        <v/>
      </c>
      <c r="AC13" s="211" t="str">
        <f t="shared" si="1"/>
        <v/>
      </c>
      <c r="AD13" s="211" t="str">
        <f t="shared" si="1"/>
        <v/>
      </c>
      <c r="AE13" s="211" t="str">
        <f t="shared" si="1"/>
        <v/>
      </c>
      <c r="AF13" s="211" t="str">
        <f t="shared" si="1"/>
        <v/>
      </c>
      <c r="AG13" s="211" t="str">
        <f t="shared" si="1"/>
        <v/>
      </c>
      <c r="AH13" s="211" t="str">
        <f t="shared" si="1"/>
        <v/>
      </c>
      <c r="AI13" s="211" t="str">
        <f t="shared" si="1"/>
        <v/>
      </c>
      <c r="AJ13" s="211" t="str">
        <f t="shared" si="1"/>
        <v/>
      </c>
      <c r="AK13" s="211" t="str">
        <f t="shared" si="1"/>
        <v/>
      </c>
      <c r="AL13" s="211" t="str">
        <f t="shared" si="1"/>
        <v/>
      </c>
      <c r="AM13" s="211" t="str">
        <f t="shared" si="1"/>
        <v/>
      </c>
      <c r="AN13" s="211" t="str">
        <f t="shared" si="1"/>
        <v/>
      </c>
      <c r="AO13" s="211" t="str">
        <f t="shared" si="1"/>
        <v/>
      </c>
      <c r="AP13" s="211" t="str">
        <f t="shared" si="1"/>
        <v/>
      </c>
      <c r="AQ13" s="211" t="str">
        <f t="shared" si="1"/>
        <v/>
      </c>
      <c r="AR13" s="211" t="str">
        <f t="shared" si="1"/>
        <v/>
      </c>
      <c r="AS13" s="211" t="str">
        <f t="shared" si="1"/>
        <v/>
      </c>
      <c r="AT13" s="211" t="str">
        <f t="shared" si="1"/>
        <v/>
      </c>
      <c r="AU13" s="211" t="str">
        <f t="shared" si="1"/>
        <v/>
      </c>
      <c r="AV13" s="212" t="str">
        <f t="shared" si="1"/>
        <v/>
      </c>
    </row>
    <row r="14" spans="1:48" ht="75" customHeight="1" thickBot="1">
      <c r="A14" s="548" t="s">
        <v>69</v>
      </c>
      <c r="B14" s="607" t="s">
        <v>205</v>
      </c>
      <c r="C14" s="167" t="s">
        <v>162</v>
      </c>
      <c r="D14" s="191" t="s">
        <v>197</v>
      </c>
      <c r="E14" s="191" t="s">
        <v>232</v>
      </c>
      <c r="F14" s="185"/>
      <c r="G14" s="185"/>
      <c r="H14" s="185"/>
      <c r="I14" s="191" t="s">
        <v>198</v>
      </c>
      <c r="J14" s="185"/>
      <c r="K14" s="185"/>
      <c r="L14" s="185"/>
      <c r="M14" s="185"/>
      <c r="N14" s="185"/>
      <c r="O14" s="185"/>
      <c r="P14" s="185"/>
      <c r="Q14" s="185"/>
      <c r="R14" s="185"/>
      <c r="S14" s="185"/>
      <c r="T14" s="185"/>
      <c r="U14" s="185"/>
      <c r="V14" s="185"/>
      <c r="W14" s="185"/>
      <c r="X14" s="185"/>
      <c r="Y14" s="185"/>
      <c r="Z14" s="205"/>
      <c r="AA14" s="173"/>
      <c r="AB14" s="173"/>
      <c r="AC14" s="173"/>
      <c r="AD14" s="173"/>
      <c r="AE14" s="173"/>
      <c r="AF14" s="173"/>
      <c r="AG14" s="173"/>
      <c r="AH14" s="173"/>
      <c r="AI14" s="173"/>
      <c r="AJ14" s="173"/>
      <c r="AK14" s="173"/>
      <c r="AL14" s="173"/>
      <c r="AM14" s="173"/>
      <c r="AN14" s="173"/>
      <c r="AO14" s="173"/>
      <c r="AP14" s="173"/>
      <c r="AQ14" s="173"/>
      <c r="AR14" s="173"/>
      <c r="AS14" s="173"/>
      <c r="AT14" s="173"/>
      <c r="AU14" s="173"/>
      <c r="AV14" s="206"/>
    </row>
    <row r="15" spans="1:48" ht="14.5" thickBot="1">
      <c r="A15" s="548"/>
      <c r="B15" s="608"/>
      <c r="C15" s="166" t="s">
        <v>164</v>
      </c>
      <c r="D15" s="193">
        <v>45000</v>
      </c>
      <c r="E15" s="193">
        <v>25000</v>
      </c>
      <c r="F15" s="188"/>
      <c r="G15" s="188"/>
      <c r="H15" s="188"/>
      <c r="I15" s="193">
        <v>300000</v>
      </c>
      <c r="J15" s="188"/>
      <c r="K15" s="188"/>
      <c r="L15" s="188"/>
      <c r="M15" s="188"/>
      <c r="N15" s="188"/>
      <c r="O15" s="188"/>
      <c r="P15" s="188"/>
      <c r="Q15" s="188"/>
      <c r="R15" s="188"/>
      <c r="S15" s="188"/>
      <c r="T15" s="188"/>
      <c r="U15" s="188"/>
      <c r="V15" s="188"/>
      <c r="W15" s="188"/>
      <c r="X15" s="188"/>
      <c r="Y15" s="188"/>
      <c r="Z15" s="205"/>
      <c r="AA15" s="173"/>
      <c r="AB15" s="173"/>
      <c r="AC15" s="173"/>
      <c r="AD15" s="173"/>
      <c r="AE15" s="173"/>
      <c r="AF15" s="173"/>
      <c r="AG15" s="173"/>
      <c r="AH15" s="173"/>
      <c r="AI15" s="173"/>
      <c r="AJ15" s="173"/>
      <c r="AK15" s="173"/>
      <c r="AL15" s="173"/>
      <c r="AM15" s="173"/>
      <c r="AN15" s="173"/>
      <c r="AO15" s="173"/>
      <c r="AP15" s="173"/>
      <c r="AQ15" s="173"/>
      <c r="AR15" s="173"/>
      <c r="AS15" s="173"/>
      <c r="AT15" s="173"/>
      <c r="AU15" s="173"/>
      <c r="AV15" s="206"/>
    </row>
    <row r="16" spans="1:48" ht="75" customHeight="1" thickBot="1">
      <c r="A16" s="548" t="s">
        <v>187</v>
      </c>
      <c r="B16" s="549">
        <f>'1. Samlet budgetoversigt'!E27-(SUM('2. Specifikationer'!D17:Y17))</f>
        <v>0</v>
      </c>
      <c r="C16" s="167" t="s">
        <v>162</v>
      </c>
      <c r="D16" s="185"/>
      <c r="E16" s="185"/>
      <c r="F16" s="185"/>
      <c r="G16" s="185"/>
      <c r="H16" s="185"/>
      <c r="I16" s="185"/>
      <c r="J16" s="185"/>
      <c r="K16" s="185"/>
      <c r="L16" s="185"/>
      <c r="M16" s="185"/>
      <c r="N16" s="185"/>
      <c r="O16" s="185"/>
      <c r="P16" s="185"/>
      <c r="Q16" s="185"/>
      <c r="R16" s="185"/>
      <c r="S16" s="185"/>
      <c r="T16" s="185"/>
      <c r="U16" s="185"/>
      <c r="V16" s="185"/>
      <c r="W16" s="185"/>
      <c r="X16" s="185"/>
      <c r="Y16" s="185"/>
      <c r="Z16" s="205"/>
      <c r="AA16" s="173"/>
      <c r="AB16" s="173"/>
      <c r="AC16" s="173"/>
      <c r="AD16" s="173"/>
      <c r="AE16" s="173"/>
      <c r="AF16" s="173"/>
      <c r="AG16" s="173"/>
      <c r="AH16" s="173"/>
      <c r="AI16" s="173"/>
      <c r="AJ16" s="173"/>
      <c r="AK16" s="173"/>
      <c r="AL16" s="173"/>
      <c r="AM16" s="173"/>
      <c r="AN16" s="173"/>
      <c r="AO16" s="173"/>
      <c r="AP16" s="173"/>
      <c r="AQ16" s="173"/>
      <c r="AR16" s="173"/>
      <c r="AS16" s="173"/>
      <c r="AT16" s="173"/>
      <c r="AU16" s="173"/>
      <c r="AV16" s="206"/>
    </row>
    <row r="17" spans="1:48" ht="14.5" thickBot="1">
      <c r="A17" s="548"/>
      <c r="B17" s="549"/>
      <c r="C17" s="168" t="s">
        <v>164</v>
      </c>
      <c r="D17" s="188"/>
      <c r="E17" s="188"/>
      <c r="F17" s="188"/>
      <c r="G17" s="188"/>
      <c r="H17" s="188"/>
      <c r="I17" s="188"/>
      <c r="J17" s="188"/>
      <c r="K17" s="188"/>
      <c r="L17" s="188"/>
      <c r="M17" s="188"/>
      <c r="N17" s="188"/>
      <c r="O17" s="188"/>
      <c r="P17" s="188"/>
      <c r="Q17" s="188"/>
      <c r="R17" s="188"/>
      <c r="S17" s="188"/>
      <c r="T17" s="188"/>
      <c r="U17" s="188"/>
      <c r="V17" s="188"/>
      <c r="W17" s="188"/>
      <c r="X17" s="188"/>
      <c r="Y17" s="188"/>
      <c r="Z17" s="205"/>
      <c r="AA17" s="173"/>
      <c r="AB17" s="173"/>
      <c r="AC17" s="173"/>
      <c r="AD17" s="173"/>
      <c r="AE17" s="173"/>
      <c r="AF17" s="173"/>
      <c r="AG17" s="173"/>
      <c r="AH17" s="173"/>
      <c r="AI17" s="173"/>
      <c r="AJ17" s="173"/>
      <c r="AK17" s="173"/>
      <c r="AL17" s="173"/>
      <c r="AM17" s="173"/>
      <c r="AN17" s="173"/>
      <c r="AO17" s="173"/>
      <c r="AP17" s="173"/>
      <c r="AQ17" s="173"/>
      <c r="AR17" s="173"/>
      <c r="AS17" s="173"/>
      <c r="AT17" s="173"/>
      <c r="AU17" s="173"/>
      <c r="AV17" s="206"/>
    </row>
    <row r="18" spans="1:48" ht="14.5" thickBot="1">
      <c r="A18" s="182" t="s">
        <v>188</v>
      </c>
      <c r="B18" s="213">
        <f>'1. Samlet budgetoversigt'!E28-(SUM('2. Specifikationer'!D19:Y19))</f>
        <v>0</v>
      </c>
      <c r="C18" s="169" t="s">
        <v>188</v>
      </c>
      <c r="D18" s="189"/>
      <c r="E18" s="189"/>
      <c r="F18" s="189"/>
      <c r="G18" s="189"/>
      <c r="H18" s="189"/>
      <c r="I18" s="189"/>
      <c r="J18" s="189"/>
      <c r="K18" s="189"/>
      <c r="L18" s="189"/>
      <c r="M18" s="189"/>
      <c r="N18" s="189"/>
      <c r="O18" s="189"/>
      <c r="P18" s="189"/>
      <c r="Q18" s="189"/>
      <c r="R18" s="189"/>
      <c r="S18" s="189"/>
      <c r="T18" s="189"/>
      <c r="U18" s="189"/>
      <c r="V18" s="189"/>
      <c r="W18" s="189"/>
      <c r="X18" s="189"/>
      <c r="Y18" s="189"/>
      <c r="Z18" s="205"/>
      <c r="AA18" s="173"/>
      <c r="AB18" s="173"/>
      <c r="AC18" s="173"/>
      <c r="AD18" s="173"/>
      <c r="AE18" s="173"/>
      <c r="AF18" s="173"/>
      <c r="AG18" s="173"/>
      <c r="AH18" s="173"/>
      <c r="AI18" s="173"/>
      <c r="AJ18" s="173"/>
      <c r="AK18" s="173"/>
      <c r="AL18" s="173"/>
      <c r="AM18" s="173"/>
      <c r="AN18" s="173"/>
      <c r="AO18" s="173"/>
      <c r="AP18" s="173"/>
      <c r="AQ18" s="173"/>
      <c r="AR18" s="173"/>
      <c r="AS18" s="173"/>
      <c r="AT18" s="173"/>
      <c r="AU18" s="173"/>
      <c r="AV18" s="206"/>
    </row>
    <row r="19" spans="1:48" ht="75" customHeight="1" thickBot="1">
      <c r="A19" s="548" t="s">
        <v>68</v>
      </c>
      <c r="B19" s="549">
        <f>'1. Samlet budgetoversigt'!E30-(SUM('2. Specifikationer'!D23:Y23))</f>
        <v>0</v>
      </c>
      <c r="C19" s="170" t="s">
        <v>162</v>
      </c>
      <c r="D19" s="185"/>
      <c r="E19" s="185"/>
      <c r="F19" s="185"/>
      <c r="G19" s="185"/>
      <c r="H19" s="185"/>
      <c r="I19" s="185"/>
      <c r="J19" s="185"/>
      <c r="K19" s="185"/>
      <c r="L19" s="185"/>
      <c r="M19" s="185"/>
      <c r="N19" s="185"/>
      <c r="O19" s="185"/>
      <c r="P19" s="185"/>
      <c r="Q19" s="185"/>
      <c r="R19" s="185"/>
      <c r="S19" s="185"/>
      <c r="T19" s="185"/>
      <c r="U19" s="185"/>
      <c r="V19" s="185"/>
      <c r="W19" s="185"/>
      <c r="X19" s="185"/>
      <c r="Y19" s="185"/>
      <c r="Z19" s="205"/>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206"/>
    </row>
    <row r="20" spans="1:48" ht="14.5" thickBot="1">
      <c r="A20" s="548"/>
      <c r="B20" s="549"/>
      <c r="C20" s="166" t="s">
        <v>164</v>
      </c>
      <c r="D20" s="190"/>
      <c r="E20" s="188"/>
      <c r="F20" s="188"/>
      <c r="G20" s="188"/>
      <c r="H20" s="188"/>
      <c r="I20" s="188"/>
      <c r="J20" s="188"/>
      <c r="K20" s="188"/>
      <c r="L20" s="188"/>
      <c r="M20" s="188"/>
      <c r="N20" s="188"/>
      <c r="O20" s="188"/>
      <c r="P20" s="188"/>
      <c r="Q20" s="188"/>
      <c r="R20" s="188"/>
      <c r="S20" s="188"/>
      <c r="T20" s="188"/>
      <c r="U20" s="188"/>
      <c r="V20" s="188"/>
      <c r="W20" s="188"/>
      <c r="X20" s="188"/>
      <c r="Y20" s="188"/>
      <c r="Z20" s="207"/>
      <c r="AA20" s="208"/>
      <c r="AB20" s="208"/>
      <c r="AC20" s="208"/>
      <c r="AD20" s="208"/>
      <c r="AE20" s="208"/>
      <c r="AF20" s="208"/>
      <c r="AG20" s="208"/>
      <c r="AH20" s="208"/>
      <c r="AI20" s="208"/>
      <c r="AJ20" s="208"/>
      <c r="AK20" s="208"/>
      <c r="AL20" s="208"/>
      <c r="AM20" s="208"/>
      <c r="AN20" s="208"/>
      <c r="AO20" s="208"/>
      <c r="AP20" s="208"/>
      <c r="AQ20" s="208"/>
      <c r="AR20" s="208"/>
      <c r="AS20" s="208"/>
      <c r="AT20" s="208"/>
      <c r="AU20" s="208"/>
      <c r="AV20" s="209"/>
    </row>
    <row r="26" spans="1:48">
      <c r="A26" s="174" t="s">
        <v>24</v>
      </c>
      <c r="B26" s="175" t="str">
        <f>IF('1. Samlet budgetoversigt'!B42="","",'1. Samlet budgetoversigt'!B42)</f>
        <v/>
      </c>
      <c r="C26" s="174" t="s">
        <v>36</v>
      </c>
    </row>
    <row r="28" spans="1:48" ht="14.5" thickBot="1">
      <c r="B28" s="174" t="s">
        <v>160</v>
      </c>
      <c r="C28" s="179" t="s">
        <v>161</v>
      </c>
      <c r="D28" s="183" t="s">
        <v>165</v>
      </c>
      <c r="E28" s="183" t="s">
        <v>166</v>
      </c>
      <c r="F28" s="183" t="s">
        <v>167</v>
      </c>
      <c r="G28" s="183" t="s">
        <v>168</v>
      </c>
      <c r="H28" s="183" t="s">
        <v>169</v>
      </c>
      <c r="I28" s="183" t="s">
        <v>170</v>
      </c>
      <c r="J28" s="183" t="s">
        <v>171</v>
      </c>
      <c r="K28" s="183" t="s">
        <v>172</v>
      </c>
      <c r="L28" s="183" t="s">
        <v>173</v>
      </c>
      <c r="M28" s="183" t="s">
        <v>174</v>
      </c>
      <c r="N28" s="183" t="s">
        <v>175</v>
      </c>
      <c r="O28" s="183" t="s">
        <v>176</v>
      </c>
      <c r="P28" s="183" t="s">
        <v>177</v>
      </c>
      <c r="Q28" s="183" t="s">
        <v>178</v>
      </c>
      <c r="R28" s="183" t="s">
        <v>179</v>
      </c>
      <c r="S28" s="183" t="s">
        <v>180</v>
      </c>
      <c r="T28" s="183" t="s">
        <v>181</v>
      </c>
      <c r="U28" s="183" t="s">
        <v>182</v>
      </c>
      <c r="V28" s="183" t="s">
        <v>183</v>
      </c>
      <c r="W28" s="183" t="s">
        <v>184</v>
      </c>
      <c r="X28" s="183" t="s">
        <v>185</v>
      </c>
      <c r="Y28" s="183" t="s">
        <v>186</v>
      </c>
      <c r="Z28" s="201" t="s">
        <v>199</v>
      </c>
      <c r="AA28" s="172"/>
      <c r="AB28" s="172"/>
      <c r="AC28" s="172"/>
      <c r="AD28" s="172"/>
      <c r="AE28" s="172"/>
      <c r="AF28" s="172"/>
      <c r="AG28" s="172"/>
      <c r="AH28" s="172"/>
      <c r="AI28" s="172"/>
      <c r="AJ28" s="172"/>
      <c r="AK28" s="172"/>
      <c r="AL28" s="172"/>
      <c r="AM28" s="172"/>
      <c r="AN28" s="172"/>
      <c r="AO28" s="172"/>
      <c r="AP28" s="172"/>
      <c r="AQ28" s="172"/>
      <c r="AR28" s="172"/>
      <c r="AS28" s="172"/>
      <c r="AT28" s="172"/>
      <c r="AU28" s="172"/>
      <c r="AV28" s="172"/>
    </row>
    <row r="29" spans="1:48" ht="75" customHeight="1">
      <c r="A29" s="550" t="s">
        <v>67</v>
      </c>
      <c r="B29" s="601" t="s">
        <v>202</v>
      </c>
      <c r="C29" s="181" t="s">
        <v>162</v>
      </c>
      <c r="D29" s="191" t="s">
        <v>193</v>
      </c>
      <c r="E29" s="191" t="s">
        <v>194</v>
      </c>
      <c r="F29" s="191" t="s">
        <v>195</v>
      </c>
      <c r="G29" s="185"/>
      <c r="H29" s="185"/>
      <c r="I29" s="185"/>
      <c r="J29" s="185"/>
      <c r="K29" s="185"/>
      <c r="L29" s="185"/>
      <c r="M29" s="185"/>
      <c r="N29" s="185"/>
      <c r="O29" s="185"/>
      <c r="P29" s="185"/>
      <c r="Q29" s="185"/>
      <c r="R29" s="185"/>
      <c r="S29" s="185"/>
      <c r="T29" s="185"/>
      <c r="U29" s="185"/>
      <c r="V29" s="185"/>
      <c r="W29" s="185"/>
      <c r="X29" s="185"/>
      <c r="Y29" s="185"/>
      <c r="Z29" s="202"/>
      <c r="AA29" s="203"/>
      <c r="AB29" s="203"/>
      <c r="AC29" s="203"/>
      <c r="AD29" s="203"/>
      <c r="AE29" s="203"/>
      <c r="AF29" s="203"/>
      <c r="AG29" s="203"/>
      <c r="AH29" s="203"/>
      <c r="AI29" s="203"/>
      <c r="AJ29" s="203"/>
      <c r="AK29" s="203"/>
      <c r="AL29" s="203"/>
      <c r="AM29" s="203"/>
      <c r="AN29" s="203"/>
      <c r="AO29" s="203"/>
      <c r="AP29" s="203"/>
      <c r="AQ29" s="203"/>
      <c r="AR29" s="203"/>
      <c r="AS29" s="203"/>
      <c r="AT29" s="203"/>
      <c r="AU29" s="203"/>
      <c r="AV29" s="204"/>
    </row>
    <row r="30" spans="1:48">
      <c r="A30" s="554"/>
      <c r="B30" s="602"/>
      <c r="C30" s="165" t="s">
        <v>163</v>
      </c>
      <c r="D30" s="186">
        <v>457</v>
      </c>
      <c r="E30" s="186">
        <v>330</v>
      </c>
      <c r="F30" s="186">
        <v>250</v>
      </c>
      <c r="G30" s="186"/>
      <c r="H30" s="186"/>
      <c r="I30" s="186"/>
      <c r="J30" s="186"/>
      <c r="K30" s="186"/>
      <c r="L30" s="186"/>
      <c r="M30" s="186"/>
      <c r="N30" s="186"/>
      <c r="O30" s="186"/>
      <c r="P30" s="186"/>
      <c r="Q30" s="186"/>
      <c r="R30" s="186"/>
      <c r="S30" s="186"/>
      <c r="T30" s="186"/>
      <c r="U30" s="186"/>
      <c r="V30" s="186"/>
      <c r="W30" s="186"/>
      <c r="X30" s="186"/>
      <c r="Y30" s="186"/>
      <c r="Z30" s="205"/>
      <c r="AA30" s="173"/>
      <c r="AB30" s="173"/>
      <c r="AC30" s="173"/>
      <c r="AD30" s="173"/>
      <c r="AE30" s="173"/>
      <c r="AF30" s="173"/>
      <c r="AG30" s="173"/>
      <c r="AH30" s="173"/>
      <c r="AI30" s="173"/>
      <c r="AJ30" s="173"/>
      <c r="AK30" s="173"/>
      <c r="AL30" s="173"/>
      <c r="AM30" s="173"/>
      <c r="AN30" s="173"/>
      <c r="AO30" s="173"/>
      <c r="AP30" s="173"/>
      <c r="AQ30" s="173"/>
      <c r="AR30" s="173"/>
      <c r="AS30" s="173"/>
      <c r="AT30" s="173"/>
      <c r="AU30" s="173"/>
      <c r="AV30" s="206"/>
    </row>
    <row r="31" spans="1:48" ht="14.5" thickBot="1">
      <c r="A31" s="554"/>
      <c r="B31" s="603"/>
      <c r="C31" s="165" t="s">
        <v>9</v>
      </c>
      <c r="D31" s="186">
        <v>2000</v>
      </c>
      <c r="E31" s="186">
        <v>950</v>
      </c>
      <c r="F31" s="186">
        <v>1500</v>
      </c>
      <c r="G31" s="186"/>
      <c r="H31" s="186"/>
      <c r="I31" s="186"/>
      <c r="J31" s="186"/>
      <c r="K31" s="186"/>
      <c r="L31" s="186"/>
      <c r="M31" s="186"/>
      <c r="N31" s="186"/>
      <c r="O31" s="186"/>
      <c r="P31" s="186"/>
      <c r="Q31" s="186"/>
      <c r="R31" s="186"/>
      <c r="S31" s="186"/>
      <c r="T31" s="186"/>
      <c r="U31" s="186"/>
      <c r="V31" s="186"/>
      <c r="W31" s="186"/>
      <c r="X31" s="186"/>
      <c r="Y31" s="186"/>
      <c r="Z31" s="205"/>
      <c r="AA31" s="173"/>
      <c r="AB31" s="173"/>
      <c r="AC31" s="173"/>
      <c r="AD31" s="173"/>
      <c r="AE31" s="173"/>
      <c r="AF31" s="173"/>
      <c r="AG31" s="173"/>
      <c r="AH31" s="173"/>
      <c r="AI31" s="173"/>
      <c r="AJ31" s="173"/>
      <c r="AK31" s="173"/>
      <c r="AL31" s="173"/>
      <c r="AM31" s="173"/>
      <c r="AN31" s="173"/>
      <c r="AO31" s="173"/>
      <c r="AP31" s="173"/>
      <c r="AQ31" s="173"/>
      <c r="AR31" s="173"/>
      <c r="AS31" s="173"/>
      <c r="AT31" s="173"/>
      <c r="AU31" s="173"/>
      <c r="AV31" s="206"/>
    </row>
    <row r="32" spans="1:48" ht="14.5" thickBot="1">
      <c r="A32" s="551"/>
      <c r="B32" s="225" t="s">
        <v>206</v>
      </c>
      <c r="C32" s="166" t="s">
        <v>164</v>
      </c>
      <c r="D32" s="177">
        <f>IF(D30*D31=0,"",(D30*D31))</f>
        <v>914000</v>
      </c>
      <c r="E32" s="177">
        <f t="shared" ref="E32:AV32" si="2">IF(E30*E31=0,"",(E30*E31))</f>
        <v>313500</v>
      </c>
      <c r="F32" s="177">
        <f t="shared" si="2"/>
        <v>375000</v>
      </c>
      <c r="G32" s="177" t="str">
        <f t="shared" si="2"/>
        <v/>
      </c>
      <c r="H32" s="177" t="str">
        <f t="shared" si="2"/>
        <v/>
      </c>
      <c r="I32" s="177" t="str">
        <f t="shared" si="2"/>
        <v/>
      </c>
      <c r="J32" s="177" t="str">
        <f t="shared" si="2"/>
        <v/>
      </c>
      <c r="K32" s="177" t="str">
        <f t="shared" si="2"/>
        <v/>
      </c>
      <c r="L32" s="177" t="str">
        <f t="shared" si="2"/>
        <v/>
      </c>
      <c r="M32" s="177" t="str">
        <f t="shared" si="2"/>
        <v/>
      </c>
      <c r="N32" s="177" t="str">
        <f t="shared" si="2"/>
        <v/>
      </c>
      <c r="O32" s="177" t="str">
        <f t="shared" si="2"/>
        <v/>
      </c>
      <c r="P32" s="177" t="str">
        <f t="shared" si="2"/>
        <v/>
      </c>
      <c r="Q32" s="177" t="str">
        <f t="shared" si="2"/>
        <v/>
      </c>
      <c r="R32" s="177" t="str">
        <f t="shared" si="2"/>
        <v/>
      </c>
      <c r="S32" s="177" t="str">
        <f t="shared" si="2"/>
        <v/>
      </c>
      <c r="T32" s="177" t="str">
        <f t="shared" si="2"/>
        <v/>
      </c>
      <c r="U32" s="177" t="str">
        <f t="shared" si="2"/>
        <v/>
      </c>
      <c r="V32" s="177" t="str">
        <f t="shared" si="2"/>
        <v/>
      </c>
      <c r="W32" s="177" t="str">
        <f t="shared" si="2"/>
        <v/>
      </c>
      <c r="X32" s="177" t="str">
        <f t="shared" si="2"/>
        <v/>
      </c>
      <c r="Y32" s="177" t="str">
        <f t="shared" si="2"/>
        <v/>
      </c>
      <c r="Z32" s="210" t="str">
        <f t="shared" si="2"/>
        <v/>
      </c>
      <c r="AA32" s="211" t="str">
        <f t="shared" si="2"/>
        <v/>
      </c>
      <c r="AB32" s="211" t="str">
        <f t="shared" si="2"/>
        <v/>
      </c>
      <c r="AC32" s="211" t="str">
        <f t="shared" si="2"/>
        <v/>
      </c>
      <c r="AD32" s="211" t="str">
        <f t="shared" si="2"/>
        <v/>
      </c>
      <c r="AE32" s="211" t="str">
        <f t="shared" si="2"/>
        <v/>
      </c>
      <c r="AF32" s="211" t="str">
        <f t="shared" si="2"/>
        <v/>
      </c>
      <c r="AG32" s="211" t="str">
        <f t="shared" si="2"/>
        <v/>
      </c>
      <c r="AH32" s="211" t="str">
        <f t="shared" si="2"/>
        <v/>
      </c>
      <c r="AI32" s="211" t="str">
        <f t="shared" si="2"/>
        <v/>
      </c>
      <c r="AJ32" s="211" t="str">
        <f t="shared" si="2"/>
        <v/>
      </c>
      <c r="AK32" s="211" t="str">
        <f t="shared" si="2"/>
        <v/>
      </c>
      <c r="AL32" s="211" t="str">
        <f t="shared" si="2"/>
        <v/>
      </c>
      <c r="AM32" s="211" t="str">
        <f t="shared" si="2"/>
        <v/>
      </c>
      <c r="AN32" s="211" t="str">
        <f t="shared" si="2"/>
        <v/>
      </c>
      <c r="AO32" s="211" t="str">
        <f t="shared" si="2"/>
        <v/>
      </c>
      <c r="AP32" s="211" t="str">
        <f t="shared" si="2"/>
        <v/>
      </c>
      <c r="AQ32" s="211" t="str">
        <f t="shared" si="2"/>
        <v/>
      </c>
      <c r="AR32" s="211" t="str">
        <f t="shared" si="2"/>
        <v/>
      </c>
      <c r="AS32" s="211" t="str">
        <f t="shared" si="2"/>
        <v/>
      </c>
      <c r="AT32" s="211" t="str">
        <f t="shared" si="2"/>
        <v/>
      </c>
      <c r="AU32" s="211" t="str">
        <f t="shared" si="2"/>
        <v/>
      </c>
      <c r="AV32" s="212" t="str">
        <f t="shared" si="2"/>
        <v/>
      </c>
    </row>
    <row r="33" spans="1:48" ht="75" customHeight="1">
      <c r="A33" s="550" t="s">
        <v>3</v>
      </c>
      <c r="B33" s="599">
        <f>'1. Samlet budgetoversigt'!E48-(SUM('2. Specifikationer'!D39:Y39))</f>
        <v>0</v>
      </c>
      <c r="C33" s="170" t="s">
        <v>162</v>
      </c>
      <c r="D33" s="187"/>
      <c r="E33" s="187"/>
      <c r="F33" s="187"/>
      <c r="G33" s="187"/>
      <c r="H33" s="187"/>
      <c r="I33" s="187"/>
      <c r="J33" s="187"/>
      <c r="K33" s="187"/>
      <c r="L33" s="187"/>
      <c r="M33" s="187"/>
      <c r="N33" s="187"/>
      <c r="O33" s="187"/>
      <c r="P33" s="187"/>
      <c r="Q33" s="187"/>
      <c r="R33" s="187"/>
      <c r="S33" s="187"/>
      <c r="T33" s="187"/>
      <c r="U33" s="187"/>
      <c r="V33" s="187"/>
      <c r="W33" s="187"/>
      <c r="X33" s="187"/>
      <c r="Y33" s="187"/>
      <c r="Z33" s="205"/>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206"/>
    </row>
    <row r="34" spans="1:48">
      <c r="A34" s="554"/>
      <c r="B34" s="609"/>
      <c r="C34" s="165" t="s">
        <v>163</v>
      </c>
      <c r="D34" s="186"/>
      <c r="E34" s="186"/>
      <c r="F34" s="186"/>
      <c r="G34" s="186"/>
      <c r="H34" s="186"/>
      <c r="I34" s="186"/>
      <c r="J34" s="186"/>
      <c r="K34" s="186"/>
      <c r="L34" s="186"/>
      <c r="M34" s="186"/>
      <c r="N34" s="186"/>
      <c r="O34" s="186"/>
      <c r="P34" s="186"/>
      <c r="Q34" s="186"/>
      <c r="R34" s="186"/>
      <c r="S34" s="186"/>
      <c r="T34" s="186"/>
      <c r="U34" s="186"/>
      <c r="V34" s="186"/>
      <c r="W34" s="186"/>
      <c r="X34" s="186"/>
      <c r="Y34" s="186"/>
      <c r="Z34" s="205"/>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206"/>
    </row>
    <row r="35" spans="1:48">
      <c r="A35" s="554"/>
      <c r="B35" s="609"/>
      <c r="C35" s="165" t="s">
        <v>9</v>
      </c>
      <c r="D35" s="186"/>
      <c r="E35" s="186"/>
      <c r="F35" s="186"/>
      <c r="G35" s="186"/>
      <c r="H35" s="186"/>
      <c r="I35" s="186"/>
      <c r="J35" s="186"/>
      <c r="K35" s="186"/>
      <c r="L35" s="186"/>
      <c r="M35" s="186"/>
      <c r="N35" s="186"/>
      <c r="O35" s="186"/>
      <c r="P35" s="186"/>
      <c r="Q35" s="186"/>
      <c r="R35" s="186"/>
      <c r="S35" s="186"/>
      <c r="T35" s="186"/>
      <c r="U35" s="186"/>
      <c r="V35" s="186"/>
      <c r="W35" s="186"/>
      <c r="X35" s="186"/>
      <c r="Y35" s="186"/>
      <c r="Z35" s="205"/>
      <c r="AA35" s="173"/>
      <c r="AB35" s="173"/>
      <c r="AC35" s="173"/>
      <c r="AD35" s="173"/>
      <c r="AE35" s="173"/>
      <c r="AF35" s="173"/>
      <c r="AG35" s="173"/>
      <c r="AH35" s="173"/>
      <c r="AI35" s="173"/>
      <c r="AJ35" s="173"/>
      <c r="AK35" s="173"/>
      <c r="AL35" s="173"/>
      <c r="AM35" s="173"/>
      <c r="AN35" s="173"/>
      <c r="AO35" s="173"/>
      <c r="AP35" s="173"/>
      <c r="AQ35" s="173"/>
      <c r="AR35" s="173"/>
      <c r="AS35" s="173"/>
      <c r="AT35" s="173"/>
      <c r="AU35" s="173"/>
      <c r="AV35" s="206"/>
    </row>
    <row r="36" spans="1:48" ht="14.5" thickBot="1">
      <c r="A36" s="551"/>
      <c r="B36" s="600"/>
      <c r="C36" s="168" t="s">
        <v>164</v>
      </c>
      <c r="D36" s="180" t="str">
        <f>IF(D34*D35=0,"",(D34*D35))</f>
        <v/>
      </c>
      <c r="E36" s="180" t="str">
        <f t="shared" ref="E36:AV36" si="3">IF(E34*E35=0,"",(E34*E35))</f>
        <v/>
      </c>
      <c r="F36" s="180" t="str">
        <f t="shared" si="3"/>
        <v/>
      </c>
      <c r="G36" s="180" t="str">
        <f t="shared" si="3"/>
        <v/>
      </c>
      <c r="H36" s="180" t="str">
        <f t="shared" si="3"/>
        <v/>
      </c>
      <c r="I36" s="180" t="str">
        <f t="shared" si="3"/>
        <v/>
      </c>
      <c r="J36" s="180" t="str">
        <f t="shared" si="3"/>
        <v/>
      </c>
      <c r="K36" s="180" t="str">
        <f t="shared" si="3"/>
        <v/>
      </c>
      <c r="L36" s="180" t="str">
        <f t="shared" si="3"/>
        <v/>
      </c>
      <c r="M36" s="180" t="str">
        <f t="shared" si="3"/>
        <v/>
      </c>
      <c r="N36" s="180" t="str">
        <f t="shared" si="3"/>
        <v/>
      </c>
      <c r="O36" s="180" t="str">
        <f t="shared" si="3"/>
        <v/>
      </c>
      <c r="P36" s="180" t="str">
        <f t="shared" si="3"/>
        <v/>
      </c>
      <c r="Q36" s="180" t="str">
        <f t="shared" si="3"/>
        <v/>
      </c>
      <c r="R36" s="180" t="str">
        <f t="shared" si="3"/>
        <v/>
      </c>
      <c r="S36" s="180" t="str">
        <f t="shared" si="3"/>
        <v/>
      </c>
      <c r="T36" s="180" t="str">
        <f t="shared" si="3"/>
        <v/>
      </c>
      <c r="U36" s="180" t="str">
        <f t="shared" si="3"/>
        <v/>
      </c>
      <c r="V36" s="180" t="str">
        <f t="shared" si="3"/>
        <v/>
      </c>
      <c r="W36" s="180" t="str">
        <f t="shared" si="3"/>
        <v/>
      </c>
      <c r="X36" s="180" t="str">
        <f t="shared" si="3"/>
        <v/>
      </c>
      <c r="Y36" s="180" t="str">
        <f t="shared" si="3"/>
        <v/>
      </c>
      <c r="Z36" s="210" t="str">
        <f t="shared" si="3"/>
        <v/>
      </c>
      <c r="AA36" s="211" t="str">
        <f t="shared" si="3"/>
        <v/>
      </c>
      <c r="AB36" s="211" t="str">
        <f t="shared" si="3"/>
        <v/>
      </c>
      <c r="AC36" s="211" t="str">
        <f t="shared" si="3"/>
        <v/>
      </c>
      <c r="AD36" s="211" t="str">
        <f t="shared" si="3"/>
        <v/>
      </c>
      <c r="AE36" s="211" t="str">
        <f t="shared" si="3"/>
        <v/>
      </c>
      <c r="AF36" s="211" t="str">
        <f t="shared" si="3"/>
        <v/>
      </c>
      <c r="AG36" s="211" t="str">
        <f t="shared" si="3"/>
        <v/>
      </c>
      <c r="AH36" s="211" t="str">
        <f t="shared" si="3"/>
        <v/>
      </c>
      <c r="AI36" s="211" t="str">
        <f t="shared" si="3"/>
        <v/>
      </c>
      <c r="AJ36" s="211" t="str">
        <f t="shared" si="3"/>
        <v/>
      </c>
      <c r="AK36" s="211" t="str">
        <f t="shared" si="3"/>
        <v/>
      </c>
      <c r="AL36" s="211" t="str">
        <f t="shared" si="3"/>
        <v/>
      </c>
      <c r="AM36" s="211" t="str">
        <f t="shared" si="3"/>
        <v/>
      </c>
      <c r="AN36" s="211" t="str">
        <f t="shared" si="3"/>
        <v/>
      </c>
      <c r="AO36" s="211" t="str">
        <f t="shared" si="3"/>
        <v/>
      </c>
      <c r="AP36" s="211" t="str">
        <f t="shared" si="3"/>
        <v/>
      </c>
      <c r="AQ36" s="211" t="str">
        <f t="shared" si="3"/>
        <v/>
      </c>
      <c r="AR36" s="211" t="str">
        <f t="shared" si="3"/>
        <v/>
      </c>
      <c r="AS36" s="211" t="str">
        <f t="shared" si="3"/>
        <v/>
      </c>
      <c r="AT36" s="211" t="str">
        <f t="shared" si="3"/>
        <v/>
      </c>
      <c r="AU36" s="211" t="str">
        <f t="shared" si="3"/>
        <v/>
      </c>
      <c r="AV36" s="212" t="str">
        <f t="shared" si="3"/>
        <v/>
      </c>
    </row>
    <row r="37" spans="1:48" ht="75" customHeight="1">
      <c r="A37" s="550" t="s">
        <v>69</v>
      </c>
      <c r="B37" s="599">
        <f>'1. Samlet budgetoversigt'!E49-(SUM('2. Specifikationer'!D41:Y41))</f>
        <v>0</v>
      </c>
      <c r="C37" s="167" t="s">
        <v>162</v>
      </c>
      <c r="D37" s="185"/>
      <c r="E37" s="185"/>
      <c r="F37" s="185"/>
      <c r="G37" s="185"/>
      <c r="H37" s="185"/>
      <c r="I37" s="185"/>
      <c r="J37" s="185"/>
      <c r="K37" s="185"/>
      <c r="L37" s="185"/>
      <c r="M37" s="185"/>
      <c r="N37" s="185"/>
      <c r="O37" s="185"/>
      <c r="P37" s="185"/>
      <c r="Q37" s="185"/>
      <c r="R37" s="185"/>
      <c r="S37" s="185"/>
      <c r="T37" s="185"/>
      <c r="U37" s="185"/>
      <c r="V37" s="185"/>
      <c r="W37" s="185"/>
      <c r="X37" s="185"/>
      <c r="Y37" s="185"/>
      <c r="Z37" s="205"/>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206"/>
    </row>
    <row r="38" spans="1:48" ht="14.5" thickBot="1">
      <c r="A38" s="551"/>
      <c r="B38" s="600"/>
      <c r="C38" s="166" t="s">
        <v>164</v>
      </c>
      <c r="D38" s="188"/>
      <c r="E38" s="188"/>
      <c r="F38" s="188"/>
      <c r="G38" s="188"/>
      <c r="H38" s="188"/>
      <c r="I38" s="188"/>
      <c r="J38" s="188"/>
      <c r="K38" s="188"/>
      <c r="L38" s="188"/>
      <c r="M38" s="188"/>
      <c r="N38" s="188"/>
      <c r="O38" s="188"/>
      <c r="P38" s="188"/>
      <c r="Q38" s="188"/>
      <c r="R38" s="188"/>
      <c r="S38" s="188"/>
      <c r="T38" s="188"/>
      <c r="U38" s="188"/>
      <c r="V38" s="188"/>
      <c r="W38" s="188"/>
      <c r="X38" s="188"/>
      <c r="Y38" s="188"/>
      <c r="Z38" s="205"/>
      <c r="AA38" s="173"/>
      <c r="AB38" s="173"/>
      <c r="AC38" s="173"/>
      <c r="AD38" s="173"/>
      <c r="AE38" s="173"/>
      <c r="AF38" s="173"/>
      <c r="AG38" s="173"/>
      <c r="AH38" s="173"/>
      <c r="AI38" s="173"/>
      <c r="AJ38" s="173"/>
      <c r="AK38" s="173"/>
      <c r="AL38" s="173"/>
      <c r="AM38" s="173"/>
      <c r="AN38" s="173"/>
      <c r="AO38" s="173"/>
      <c r="AP38" s="173"/>
      <c r="AQ38" s="173"/>
      <c r="AR38" s="173"/>
      <c r="AS38" s="173"/>
      <c r="AT38" s="173"/>
      <c r="AU38" s="173"/>
      <c r="AV38" s="206"/>
    </row>
    <row r="39" spans="1:48" ht="75" customHeight="1">
      <c r="A39" s="550" t="s">
        <v>187</v>
      </c>
      <c r="B39" s="599">
        <f>'1. Samlet budgetoversigt'!E50-(SUM('2. Specifikationer'!D43:Y43))</f>
        <v>0</v>
      </c>
      <c r="C39" s="167" t="s">
        <v>162</v>
      </c>
      <c r="D39" s="185"/>
      <c r="E39" s="185"/>
      <c r="F39" s="185"/>
      <c r="G39" s="185"/>
      <c r="H39" s="185"/>
      <c r="I39" s="185"/>
      <c r="J39" s="185"/>
      <c r="K39" s="185"/>
      <c r="L39" s="185"/>
      <c r="M39" s="185"/>
      <c r="N39" s="185"/>
      <c r="O39" s="185"/>
      <c r="P39" s="185"/>
      <c r="Q39" s="185"/>
      <c r="R39" s="185"/>
      <c r="S39" s="185"/>
      <c r="T39" s="185"/>
      <c r="U39" s="185"/>
      <c r="V39" s="185"/>
      <c r="W39" s="185"/>
      <c r="X39" s="185"/>
      <c r="Y39" s="185"/>
      <c r="Z39" s="205"/>
      <c r="AA39" s="173"/>
      <c r="AB39" s="173"/>
      <c r="AC39" s="173"/>
      <c r="AD39" s="173"/>
      <c r="AE39" s="173"/>
      <c r="AF39" s="173"/>
      <c r="AG39" s="173"/>
      <c r="AH39" s="173"/>
      <c r="AI39" s="173"/>
      <c r="AJ39" s="173"/>
      <c r="AK39" s="173"/>
      <c r="AL39" s="173"/>
      <c r="AM39" s="173"/>
      <c r="AN39" s="173"/>
      <c r="AO39" s="173"/>
      <c r="AP39" s="173"/>
      <c r="AQ39" s="173"/>
      <c r="AR39" s="173"/>
      <c r="AS39" s="173"/>
      <c r="AT39" s="173"/>
      <c r="AU39" s="173"/>
      <c r="AV39" s="206"/>
    </row>
    <row r="40" spans="1:48" ht="14.5" thickBot="1">
      <c r="A40" s="551"/>
      <c r="B40" s="600"/>
      <c r="C40" s="168" t="s">
        <v>164</v>
      </c>
      <c r="D40" s="188"/>
      <c r="E40" s="188"/>
      <c r="F40" s="188"/>
      <c r="G40" s="188"/>
      <c r="H40" s="188"/>
      <c r="I40" s="188"/>
      <c r="J40" s="188"/>
      <c r="K40" s="188"/>
      <c r="L40" s="188"/>
      <c r="M40" s="188"/>
      <c r="N40" s="188"/>
      <c r="O40" s="188"/>
      <c r="P40" s="188"/>
      <c r="Q40" s="188"/>
      <c r="R40" s="188"/>
      <c r="S40" s="188"/>
      <c r="T40" s="188"/>
      <c r="U40" s="188"/>
      <c r="V40" s="188"/>
      <c r="W40" s="188"/>
      <c r="X40" s="188"/>
      <c r="Y40" s="188"/>
      <c r="Z40" s="205"/>
      <c r="AA40" s="173"/>
      <c r="AB40" s="173"/>
      <c r="AC40" s="173"/>
      <c r="AD40" s="173"/>
      <c r="AE40" s="173"/>
      <c r="AF40" s="173"/>
      <c r="AG40" s="173"/>
      <c r="AH40" s="173"/>
      <c r="AI40" s="173"/>
      <c r="AJ40" s="173"/>
      <c r="AK40" s="173"/>
      <c r="AL40" s="173"/>
      <c r="AM40" s="173"/>
      <c r="AN40" s="173"/>
      <c r="AO40" s="173"/>
      <c r="AP40" s="173"/>
      <c r="AQ40" s="173"/>
      <c r="AR40" s="173"/>
      <c r="AS40" s="173"/>
      <c r="AT40" s="173"/>
      <c r="AU40" s="173"/>
      <c r="AV40" s="206"/>
    </row>
    <row r="41" spans="1:48" ht="14.5" thickBot="1">
      <c r="A41" s="182" t="s">
        <v>188</v>
      </c>
      <c r="B41" s="223">
        <f>'1. Samlet budgetoversigt'!E51-(SUM('2. Specifikationer'!D44:Y44))</f>
        <v>0</v>
      </c>
      <c r="C41" s="169" t="s">
        <v>188</v>
      </c>
      <c r="D41" s="189"/>
      <c r="E41" s="189"/>
      <c r="F41" s="189"/>
      <c r="G41" s="189"/>
      <c r="H41" s="189"/>
      <c r="I41" s="189"/>
      <c r="J41" s="189"/>
      <c r="K41" s="189"/>
      <c r="L41" s="189"/>
      <c r="M41" s="189"/>
      <c r="N41" s="189"/>
      <c r="O41" s="189"/>
      <c r="P41" s="189"/>
      <c r="Q41" s="189"/>
      <c r="R41" s="189"/>
      <c r="S41" s="189"/>
      <c r="T41" s="189"/>
      <c r="U41" s="189"/>
      <c r="V41" s="189"/>
      <c r="W41" s="189"/>
      <c r="X41" s="189"/>
      <c r="Y41" s="189"/>
      <c r="Z41" s="205"/>
      <c r="AA41" s="173"/>
      <c r="AB41" s="173"/>
      <c r="AC41" s="173"/>
      <c r="AD41" s="173"/>
      <c r="AE41" s="173"/>
      <c r="AF41" s="173"/>
      <c r="AG41" s="173"/>
      <c r="AH41" s="173"/>
      <c r="AI41" s="173"/>
      <c r="AJ41" s="173"/>
      <c r="AK41" s="173"/>
      <c r="AL41" s="173"/>
      <c r="AM41" s="173"/>
      <c r="AN41" s="173"/>
      <c r="AO41" s="173"/>
      <c r="AP41" s="173"/>
      <c r="AQ41" s="173"/>
      <c r="AR41" s="173"/>
      <c r="AS41" s="173"/>
      <c r="AT41" s="173"/>
      <c r="AU41" s="173"/>
      <c r="AV41" s="206"/>
    </row>
    <row r="42" spans="1:48" ht="75" customHeight="1" thickBot="1">
      <c r="A42" s="548" t="s">
        <v>68</v>
      </c>
      <c r="B42" s="599">
        <f>'1. Samlet budgetoversigt'!E53-(SUM('2. Specifikationer'!D46:Y46))</f>
        <v>0</v>
      </c>
      <c r="C42" s="170" t="s">
        <v>162</v>
      </c>
      <c r="D42" s="185"/>
      <c r="E42" s="185"/>
      <c r="F42" s="185"/>
      <c r="G42" s="185"/>
      <c r="H42" s="185"/>
      <c r="I42" s="185"/>
      <c r="J42" s="185"/>
      <c r="K42" s="185"/>
      <c r="L42" s="185"/>
      <c r="M42" s="185"/>
      <c r="N42" s="185"/>
      <c r="O42" s="185"/>
      <c r="P42" s="185"/>
      <c r="Q42" s="185"/>
      <c r="R42" s="185"/>
      <c r="S42" s="185"/>
      <c r="T42" s="185"/>
      <c r="U42" s="185"/>
      <c r="V42" s="185"/>
      <c r="W42" s="185"/>
      <c r="X42" s="185"/>
      <c r="Y42" s="185"/>
      <c r="Z42" s="205"/>
      <c r="AA42" s="173"/>
      <c r="AB42" s="173"/>
      <c r="AC42" s="173"/>
      <c r="AD42" s="173"/>
      <c r="AE42" s="173"/>
      <c r="AF42" s="173"/>
      <c r="AG42" s="173"/>
      <c r="AH42" s="173"/>
      <c r="AI42" s="173"/>
      <c r="AJ42" s="173"/>
      <c r="AK42" s="173"/>
      <c r="AL42" s="173"/>
      <c r="AM42" s="173"/>
      <c r="AN42" s="173"/>
      <c r="AO42" s="173"/>
      <c r="AP42" s="173"/>
      <c r="AQ42" s="173"/>
      <c r="AR42" s="173"/>
      <c r="AS42" s="173"/>
      <c r="AT42" s="173"/>
      <c r="AU42" s="173"/>
      <c r="AV42" s="206"/>
    </row>
    <row r="43" spans="1:48" ht="14.5" thickBot="1">
      <c r="A43" s="548"/>
      <c r="B43" s="600"/>
      <c r="C43" s="166" t="s">
        <v>164</v>
      </c>
      <c r="D43" s="190"/>
      <c r="E43" s="188"/>
      <c r="F43" s="188"/>
      <c r="G43" s="188"/>
      <c r="H43" s="188"/>
      <c r="I43" s="188"/>
      <c r="J43" s="188"/>
      <c r="K43" s="188"/>
      <c r="L43" s="188"/>
      <c r="M43" s="188"/>
      <c r="N43" s="188"/>
      <c r="O43" s="188"/>
      <c r="P43" s="188"/>
      <c r="Q43" s="188"/>
      <c r="R43" s="188"/>
      <c r="S43" s="188"/>
      <c r="T43" s="188"/>
      <c r="U43" s="188"/>
      <c r="V43" s="188"/>
      <c r="W43" s="188"/>
      <c r="X43" s="188"/>
      <c r="Y43" s="188"/>
      <c r="Z43" s="207"/>
      <c r="AA43" s="208"/>
      <c r="AB43" s="208"/>
      <c r="AC43" s="208"/>
      <c r="AD43" s="208"/>
      <c r="AE43" s="208"/>
      <c r="AF43" s="208"/>
      <c r="AG43" s="208"/>
      <c r="AH43" s="208"/>
      <c r="AI43" s="208"/>
      <c r="AJ43" s="208"/>
      <c r="AK43" s="208"/>
      <c r="AL43" s="208"/>
      <c r="AM43" s="208"/>
      <c r="AN43" s="208"/>
      <c r="AO43" s="208"/>
      <c r="AP43" s="208"/>
      <c r="AQ43" s="208"/>
      <c r="AR43" s="208"/>
      <c r="AS43" s="208"/>
      <c r="AT43" s="208"/>
      <c r="AU43" s="208"/>
      <c r="AV43" s="209"/>
    </row>
    <row r="48" spans="1:48">
      <c r="A48" s="174" t="s">
        <v>24</v>
      </c>
      <c r="B48" s="175" t="str">
        <f>IF('1. Samlet budgetoversigt'!B64="","",'1. Samlet budgetoversigt'!B64)</f>
        <v/>
      </c>
      <c r="C48" s="174" t="s">
        <v>37</v>
      </c>
    </row>
    <row r="50" spans="1:48" ht="14.5" thickBot="1">
      <c r="B50" s="174" t="s">
        <v>160</v>
      </c>
      <c r="C50" s="179" t="s">
        <v>161</v>
      </c>
      <c r="D50" s="183" t="s">
        <v>165</v>
      </c>
      <c r="E50" s="183" t="s">
        <v>166</v>
      </c>
      <c r="F50" s="183" t="s">
        <v>167</v>
      </c>
      <c r="G50" s="183" t="s">
        <v>168</v>
      </c>
      <c r="H50" s="183" t="s">
        <v>169</v>
      </c>
      <c r="I50" s="183" t="s">
        <v>170</v>
      </c>
      <c r="J50" s="183" t="s">
        <v>171</v>
      </c>
      <c r="K50" s="183" t="s">
        <v>172</v>
      </c>
      <c r="L50" s="183" t="s">
        <v>173</v>
      </c>
      <c r="M50" s="183" t="s">
        <v>174</v>
      </c>
      <c r="N50" s="183" t="s">
        <v>175</v>
      </c>
      <c r="O50" s="183" t="s">
        <v>176</v>
      </c>
      <c r="P50" s="183" t="s">
        <v>177</v>
      </c>
      <c r="Q50" s="183" t="s">
        <v>178</v>
      </c>
      <c r="R50" s="183" t="s">
        <v>179</v>
      </c>
      <c r="S50" s="183" t="s">
        <v>180</v>
      </c>
      <c r="T50" s="183" t="s">
        <v>181</v>
      </c>
      <c r="U50" s="183" t="s">
        <v>182</v>
      </c>
      <c r="V50" s="183" t="s">
        <v>183</v>
      </c>
      <c r="W50" s="183" t="s">
        <v>184</v>
      </c>
      <c r="X50" s="183" t="s">
        <v>185</v>
      </c>
      <c r="Y50" s="183" t="s">
        <v>186</v>
      </c>
      <c r="Z50" s="201" t="s">
        <v>199</v>
      </c>
      <c r="AA50" s="172"/>
      <c r="AB50" s="172"/>
      <c r="AC50" s="172"/>
      <c r="AD50" s="172"/>
      <c r="AE50" s="172"/>
      <c r="AF50" s="172"/>
      <c r="AG50" s="172"/>
      <c r="AH50" s="172"/>
      <c r="AI50" s="172"/>
      <c r="AJ50" s="172"/>
      <c r="AK50" s="172"/>
      <c r="AL50" s="172"/>
      <c r="AM50" s="172"/>
      <c r="AN50" s="172"/>
      <c r="AO50" s="172"/>
      <c r="AP50" s="172"/>
      <c r="AQ50" s="172"/>
      <c r="AR50" s="172"/>
      <c r="AS50" s="172"/>
      <c r="AT50" s="172"/>
      <c r="AU50" s="172"/>
      <c r="AV50" s="172"/>
    </row>
    <row r="51" spans="1:48" ht="75" customHeight="1">
      <c r="A51" s="550" t="s">
        <v>67</v>
      </c>
      <c r="B51" s="596" t="s">
        <v>201</v>
      </c>
      <c r="C51" s="181" t="s">
        <v>162</v>
      </c>
      <c r="D51" s="185"/>
      <c r="E51" s="185"/>
      <c r="F51" s="185"/>
      <c r="G51" s="185"/>
      <c r="H51" s="185"/>
      <c r="I51" s="185"/>
      <c r="J51" s="185"/>
      <c r="K51" s="185"/>
      <c r="L51" s="185"/>
      <c r="M51" s="185"/>
      <c r="N51" s="185"/>
      <c r="O51" s="185"/>
      <c r="P51" s="185"/>
      <c r="Q51" s="185"/>
      <c r="R51" s="185"/>
      <c r="S51" s="185"/>
      <c r="T51" s="185"/>
      <c r="U51" s="185"/>
      <c r="V51" s="185"/>
      <c r="W51" s="185"/>
      <c r="X51" s="185"/>
      <c r="Y51" s="185"/>
      <c r="Z51" s="202"/>
      <c r="AA51" s="203"/>
      <c r="AB51" s="203"/>
      <c r="AC51" s="203"/>
      <c r="AD51" s="203"/>
      <c r="AE51" s="203"/>
      <c r="AF51" s="203"/>
      <c r="AG51" s="203"/>
      <c r="AH51" s="203"/>
      <c r="AI51" s="203"/>
      <c r="AJ51" s="203"/>
      <c r="AK51" s="203"/>
      <c r="AL51" s="203"/>
      <c r="AM51" s="203"/>
      <c r="AN51" s="203"/>
      <c r="AO51" s="203"/>
      <c r="AP51" s="203"/>
      <c r="AQ51" s="203"/>
      <c r="AR51" s="203"/>
      <c r="AS51" s="203"/>
      <c r="AT51" s="203"/>
      <c r="AU51" s="203"/>
      <c r="AV51" s="204"/>
    </row>
    <row r="52" spans="1:48">
      <c r="A52" s="554"/>
      <c r="B52" s="597"/>
      <c r="C52" s="165" t="s">
        <v>163</v>
      </c>
      <c r="D52" s="186"/>
      <c r="E52" s="186"/>
      <c r="F52" s="186"/>
      <c r="G52" s="186"/>
      <c r="H52" s="186"/>
      <c r="I52" s="186"/>
      <c r="J52" s="186"/>
      <c r="K52" s="186"/>
      <c r="L52" s="186"/>
      <c r="M52" s="186"/>
      <c r="N52" s="186"/>
      <c r="O52" s="186"/>
      <c r="P52" s="186"/>
      <c r="Q52" s="186"/>
      <c r="R52" s="186"/>
      <c r="S52" s="186"/>
      <c r="T52" s="186"/>
      <c r="U52" s="186"/>
      <c r="V52" s="186"/>
      <c r="W52" s="186"/>
      <c r="X52" s="186"/>
      <c r="Y52" s="186"/>
      <c r="Z52" s="205"/>
      <c r="AA52" s="173"/>
      <c r="AB52" s="173"/>
      <c r="AC52" s="173"/>
      <c r="AD52" s="173"/>
      <c r="AE52" s="173"/>
      <c r="AF52" s="173"/>
      <c r="AG52" s="173"/>
      <c r="AH52" s="173"/>
      <c r="AI52" s="173"/>
      <c r="AJ52" s="173"/>
      <c r="AK52" s="173"/>
      <c r="AL52" s="173"/>
      <c r="AM52" s="173"/>
      <c r="AN52" s="173"/>
      <c r="AO52" s="173"/>
      <c r="AP52" s="173"/>
      <c r="AQ52" s="173"/>
      <c r="AR52" s="173"/>
      <c r="AS52" s="173"/>
      <c r="AT52" s="173"/>
      <c r="AU52" s="173"/>
      <c r="AV52" s="206"/>
    </row>
    <row r="53" spans="1:48" ht="14.5" thickBot="1">
      <c r="A53" s="554"/>
      <c r="B53" s="598"/>
      <c r="C53" s="165" t="s">
        <v>9</v>
      </c>
      <c r="D53" s="186"/>
      <c r="E53" s="186"/>
      <c r="F53" s="186"/>
      <c r="G53" s="186"/>
      <c r="H53" s="186"/>
      <c r="I53" s="186"/>
      <c r="J53" s="186"/>
      <c r="K53" s="186"/>
      <c r="L53" s="186"/>
      <c r="M53" s="186"/>
      <c r="N53" s="186"/>
      <c r="O53" s="186"/>
      <c r="P53" s="186"/>
      <c r="Q53" s="186"/>
      <c r="R53" s="186"/>
      <c r="S53" s="186"/>
      <c r="T53" s="186"/>
      <c r="U53" s="186"/>
      <c r="V53" s="186"/>
      <c r="W53" s="186"/>
      <c r="X53" s="186"/>
      <c r="Y53" s="186"/>
      <c r="Z53" s="205"/>
      <c r="AA53" s="173"/>
      <c r="AB53" s="173"/>
      <c r="AC53" s="173"/>
      <c r="AD53" s="173"/>
      <c r="AE53" s="173"/>
      <c r="AF53" s="173"/>
      <c r="AG53" s="173"/>
      <c r="AH53" s="173"/>
      <c r="AI53" s="173"/>
      <c r="AJ53" s="173"/>
      <c r="AK53" s="173"/>
      <c r="AL53" s="173"/>
      <c r="AM53" s="173"/>
      <c r="AN53" s="173"/>
      <c r="AO53" s="173"/>
      <c r="AP53" s="173"/>
      <c r="AQ53" s="173"/>
      <c r="AR53" s="173"/>
      <c r="AS53" s="173"/>
      <c r="AT53" s="173"/>
      <c r="AU53" s="173"/>
      <c r="AV53" s="206"/>
    </row>
    <row r="54" spans="1:48" ht="14.5" thickBot="1">
      <c r="A54" s="551"/>
      <c r="B54" s="226">
        <f>'1. Samlet budgetoversigt'!E69-(SUM('2. Specifikationer'!D57:Y57))</f>
        <v>0</v>
      </c>
      <c r="C54" s="166" t="s">
        <v>164</v>
      </c>
      <c r="D54" s="177" t="str">
        <f>IF(D52*D53=0,"",(D52*D53))</f>
        <v/>
      </c>
      <c r="E54" s="177" t="str">
        <f t="shared" ref="E54:AV54" si="4">IF(E52*E53=0,"",(E52*E53))</f>
        <v/>
      </c>
      <c r="F54" s="177" t="str">
        <f t="shared" si="4"/>
        <v/>
      </c>
      <c r="G54" s="177" t="str">
        <f t="shared" si="4"/>
        <v/>
      </c>
      <c r="H54" s="177" t="str">
        <f t="shared" si="4"/>
        <v/>
      </c>
      <c r="I54" s="177" t="str">
        <f t="shared" si="4"/>
        <v/>
      </c>
      <c r="J54" s="177" t="str">
        <f t="shared" si="4"/>
        <v/>
      </c>
      <c r="K54" s="177" t="str">
        <f t="shared" si="4"/>
        <v/>
      </c>
      <c r="L54" s="177" t="str">
        <f t="shared" si="4"/>
        <v/>
      </c>
      <c r="M54" s="177" t="str">
        <f t="shared" si="4"/>
        <v/>
      </c>
      <c r="N54" s="177" t="str">
        <f t="shared" si="4"/>
        <v/>
      </c>
      <c r="O54" s="177" t="str">
        <f t="shared" si="4"/>
        <v/>
      </c>
      <c r="P54" s="177" t="str">
        <f t="shared" si="4"/>
        <v/>
      </c>
      <c r="Q54" s="177" t="str">
        <f t="shared" si="4"/>
        <v/>
      </c>
      <c r="R54" s="177" t="str">
        <f t="shared" si="4"/>
        <v/>
      </c>
      <c r="S54" s="177" t="str">
        <f t="shared" si="4"/>
        <v/>
      </c>
      <c r="T54" s="177" t="str">
        <f t="shared" si="4"/>
        <v/>
      </c>
      <c r="U54" s="177" t="str">
        <f t="shared" si="4"/>
        <v/>
      </c>
      <c r="V54" s="177" t="str">
        <f t="shared" si="4"/>
        <v/>
      </c>
      <c r="W54" s="177" t="str">
        <f t="shared" si="4"/>
        <v/>
      </c>
      <c r="X54" s="177" t="str">
        <f t="shared" si="4"/>
        <v/>
      </c>
      <c r="Y54" s="177" t="str">
        <f t="shared" si="4"/>
        <v/>
      </c>
      <c r="Z54" s="210" t="str">
        <f t="shared" si="4"/>
        <v/>
      </c>
      <c r="AA54" s="211" t="str">
        <f t="shared" si="4"/>
        <v/>
      </c>
      <c r="AB54" s="211" t="str">
        <f t="shared" si="4"/>
        <v/>
      </c>
      <c r="AC54" s="211" t="str">
        <f t="shared" si="4"/>
        <v/>
      </c>
      <c r="AD54" s="211" t="str">
        <f t="shared" si="4"/>
        <v/>
      </c>
      <c r="AE54" s="211" t="str">
        <f t="shared" si="4"/>
        <v/>
      </c>
      <c r="AF54" s="211" t="str">
        <f t="shared" si="4"/>
        <v/>
      </c>
      <c r="AG54" s="211" t="str">
        <f t="shared" si="4"/>
        <v/>
      </c>
      <c r="AH54" s="211" t="str">
        <f t="shared" si="4"/>
        <v/>
      </c>
      <c r="AI54" s="211" t="str">
        <f t="shared" si="4"/>
        <v/>
      </c>
      <c r="AJ54" s="211" t="str">
        <f t="shared" si="4"/>
        <v/>
      </c>
      <c r="AK54" s="211" t="str">
        <f t="shared" si="4"/>
        <v/>
      </c>
      <c r="AL54" s="211" t="str">
        <f t="shared" si="4"/>
        <v/>
      </c>
      <c r="AM54" s="211" t="str">
        <f t="shared" si="4"/>
        <v/>
      </c>
      <c r="AN54" s="211" t="str">
        <f t="shared" si="4"/>
        <v/>
      </c>
      <c r="AO54" s="211" t="str">
        <f t="shared" si="4"/>
        <v/>
      </c>
      <c r="AP54" s="211" t="str">
        <f t="shared" si="4"/>
        <v/>
      </c>
      <c r="AQ54" s="211" t="str">
        <f t="shared" si="4"/>
        <v/>
      </c>
      <c r="AR54" s="211" t="str">
        <f t="shared" si="4"/>
        <v/>
      </c>
      <c r="AS54" s="211" t="str">
        <f t="shared" si="4"/>
        <v/>
      </c>
      <c r="AT54" s="211" t="str">
        <f t="shared" si="4"/>
        <v/>
      </c>
      <c r="AU54" s="211" t="str">
        <f t="shared" si="4"/>
        <v/>
      </c>
      <c r="AV54" s="212" t="str">
        <f t="shared" si="4"/>
        <v/>
      </c>
    </row>
    <row r="55" spans="1:48" ht="75" customHeight="1">
      <c r="A55" s="554" t="s">
        <v>3</v>
      </c>
      <c r="B55" s="595">
        <f>'1. Samlet budgetoversigt'!E70-(SUM('2. Specifikationer'!D61:Y61))</f>
        <v>0</v>
      </c>
      <c r="C55" s="170" t="s">
        <v>162</v>
      </c>
      <c r="D55" s="187"/>
      <c r="E55" s="187"/>
      <c r="F55" s="187"/>
      <c r="G55" s="187"/>
      <c r="H55" s="187"/>
      <c r="I55" s="187"/>
      <c r="J55" s="187"/>
      <c r="K55" s="187"/>
      <c r="L55" s="187"/>
      <c r="M55" s="187"/>
      <c r="N55" s="187"/>
      <c r="O55" s="187"/>
      <c r="P55" s="187"/>
      <c r="Q55" s="187"/>
      <c r="R55" s="187"/>
      <c r="S55" s="187"/>
      <c r="T55" s="187"/>
      <c r="U55" s="187"/>
      <c r="V55" s="187"/>
      <c r="W55" s="187"/>
      <c r="X55" s="187"/>
      <c r="Y55" s="187"/>
      <c r="Z55" s="205"/>
      <c r="AA55" s="173"/>
      <c r="AB55" s="173"/>
      <c r="AC55" s="173"/>
      <c r="AD55" s="173"/>
      <c r="AE55" s="173"/>
      <c r="AF55" s="173"/>
      <c r="AG55" s="173"/>
      <c r="AH55" s="173"/>
      <c r="AI55" s="173"/>
      <c r="AJ55" s="173"/>
      <c r="AK55" s="173"/>
      <c r="AL55" s="173"/>
      <c r="AM55" s="173"/>
      <c r="AN55" s="173"/>
      <c r="AO55" s="173"/>
      <c r="AP55" s="173"/>
      <c r="AQ55" s="173"/>
      <c r="AR55" s="173"/>
      <c r="AS55" s="173"/>
      <c r="AT55" s="173"/>
      <c r="AU55" s="173"/>
      <c r="AV55" s="206"/>
    </row>
    <row r="56" spans="1:48">
      <c r="A56" s="554"/>
      <c r="B56" s="595"/>
      <c r="C56" s="165" t="s">
        <v>163</v>
      </c>
      <c r="D56" s="186"/>
      <c r="E56" s="186"/>
      <c r="F56" s="186"/>
      <c r="G56" s="186"/>
      <c r="H56" s="186"/>
      <c r="I56" s="186"/>
      <c r="J56" s="186"/>
      <c r="K56" s="186"/>
      <c r="L56" s="186"/>
      <c r="M56" s="186"/>
      <c r="N56" s="186"/>
      <c r="O56" s="186"/>
      <c r="P56" s="186"/>
      <c r="Q56" s="186"/>
      <c r="R56" s="186"/>
      <c r="S56" s="186"/>
      <c r="T56" s="186"/>
      <c r="U56" s="186"/>
      <c r="V56" s="186"/>
      <c r="W56" s="186"/>
      <c r="X56" s="186"/>
      <c r="Y56" s="186"/>
      <c r="Z56" s="205"/>
      <c r="AA56" s="173"/>
      <c r="AB56" s="173"/>
      <c r="AC56" s="173"/>
      <c r="AD56" s="173"/>
      <c r="AE56" s="173"/>
      <c r="AF56" s="173"/>
      <c r="AG56" s="173"/>
      <c r="AH56" s="173"/>
      <c r="AI56" s="173"/>
      <c r="AJ56" s="173"/>
      <c r="AK56" s="173"/>
      <c r="AL56" s="173"/>
      <c r="AM56" s="173"/>
      <c r="AN56" s="173"/>
      <c r="AO56" s="173"/>
      <c r="AP56" s="173"/>
      <c r="AQ56" s="173"/>
      <c r="AR56" s="173"/>
      <c r="AS56" s="173"/>
      <c r="AT56" s="173"/>
      <c r="AU56" s="173"/>
      <c r="AV56" s="206"/>
    </row>
    <row r="57" spans="1:48">
      <c r="A57" s="554"/>
      <c r="B57" s="595"/>
      <c r="C57" s="165" t="s">
        <v>9</v>
      </c>
      <c r="D57" s="186"/>
      <c r="E57" s="186"/>
      <c r="F57" s="186"/>
      <c r="G57" s="186"/>
      <c r="H57" s="186"/>
      <c r="I57" s="186"/>
      <c r="J57" s="186"/>
      <c r="K57" s="186"/>
      <c r="L57" s="186"/>
      <c r="M57" s="186"/>
      <c r="N57" s="186"/>
      <c r="O57" s="186"/>
      <c r="P57" s="186"/>
      <c r="Q57" s="186"/>
      <c r="R57" s="186"/>
      <c r="S57" s="186"/>
      <c r="T57" s="186"/>
      <c r="U57" s="186"/>
      <c r="V57" s="186"/>
      <c r="W57" s="186"/>
      <c r="X57" s="186"/>
      <c r="Y57" s="186"/>
      <c r="Z57" s="205"/>
      <c r="AA57" s="173"/>
      <c r="AB57" s="173"/>
      <c r="AC57" s="173"/>
      <c r="AD57" s="173"/>
      <c r="AE57" s="173"/>
      <c r="AF57" s="173"/>
      <c r="AG57" s="173"/>
      <c r="AH57" s="173"/>
      <c r="AI57" s="173"/>
      <c r="AJ57" s="173"/>
      <c r="AK57" s="173"/>
      <c r="AL57" s="173"/>
      <c r="AM57" s="173"/>
      <c r="AN57" s="173"/>
      <c r="AO57" s="173"/>
      <c r="AP57" s="173"/>
      <c r="AQ57" s="173"/>
      <c r="AR57" s="173"/>
      <c r="AS57" s="173"/>
      <c r="AT57" s="173"/>
      <c r="AU57" s="173"/>
      <c r="AV57" s="206"/>
    </row>
    <row r="58" spans="1:48" ht="14.5" thickBot="1">
      <c r="A58" s="554"/>
      <c r="B58" s="595"/>
      <c r="C58" s="168" t="s">
        <v>164</v>
      </c>
      <c r="D58" s="180" t="str">
        <f>IF(D56*D57=0,"",(D56*D57))</f>
        <v/>
      </c>
      <c r="E58" s="180" t="str">
        <f t="shared" ref="E58:AV58" si="5">IF(E56*E57=0,"",(E56*E57))</f>
        <v/>
      </c>
      <c r="F58" s="180" t="str">
        <f t="shared" si="5"/>
        <v/>
      </c>
      <c r="G58" s="180" t="str">
        <f t="shared" si="5"/>
        <v/>
      </c>
      <c r="H58" s="180" t="str">
        <f t="shared" si="5"/>
        <v/>
      </c>
      <c r="I58" s="180" t="str">
        <f t="shared" si="5"/>
        <v/>
      </c>
      <c r="J58" s="180" t="str">
        <f t="shared" si="5"/>
        <v/>
      </c>
      <c r="K58" s="180" t="str">
        <f t="shared" si="5"/>
        <v/>
      </c>
      <c r="L58" s="180" t="str">
        <f t="shared" si="5"/>
        <v/>
      </c>
      <c r="M58" s="180" t="str">
        <f t="shared" si="5"/>
        <v/>
      </c>
      <c r="N58" s="180" t="str">
        <f t="shared" si="5"/>
        <v/>
      </c>
      <c r="O58" s="180" t="str">
        <f t="shared" si="5"/>
        <v/>
      </c>
      <c r="P58" s="180" t="str">
        <f t="shared" si="5"/>
        <v/>
      </c>
      <c r="Q58" s="180" t="str">
        <f t="shared" si="5"/>
        <v/>
      </c>
      <c r="R58" s="180" t="str">
        <f t="shared" si="5"/>
        <v/>
      </c>
      <c r="S58" s="180" t="str">
        <f t="shared" si="5"/>
        <v/>
      </c>
      <c r="T58" s="180" t="str">
        <f t="shared" si="5"/>
        <v/>
      </c>
      <c r="U58" s="180" t="str">
        <f t="shared" si="5"/>
        <v/>
      </c>
      <c r="V58" s="180" t="str">
        <f t="shared" si="5"/>
        <v/>
      </c>
      <c r="W58" s="180" t="str">
        <f t="shared" si="5"/>
        <v/>
      </c>
      <c r="X58" s="180" t="str">
        <f t="shared" si="5"/>
        <v/>
      </c>
      <c r="Y58" s="180" t="str">
        <f t="shared" si="5"/>
        <v/>
      </c>
      <c r="Z58" s="210" t="str">
        <f t="shared" si="5"/>
        <v/>
      </c>
      <c r="AA58" s="211" t="str">
        <f t="shared" si="5"/>
        <v/>
      </c>
      <c r="AB58" s="211" t="str">
        <f t="shared" si="5"/>
        <v/>
      </c>
      <c r="AC58" s="211" t="str">
        <f t="shared" si="5"/>
        <v/>
      </c>
      <c r="AD58" s="211" t="str">
        <f t="shared" si="5"/>
        <v/>
      </c>
      <c r="AE58" s="211" t="str">
        <f t="shared" si="5"/>
        <v/>
      </c>
      <c r="AF58" s="211" t="str">
        <f t="shared" si="5"/>
        <v/>
      </c>
      <c r="AG58" s="211" t="str">
        <f t="shared" si="5"/>
        <v/>
      </c>
      <c r="AH58" s="211" t="str">
        <f t="shared" si="5"/>
        <v/>
      </c>
      <c r="AI58" s="211" t="str">
        <f t="shared" si="5"/>
        <v/>
      </c>
      <c r="AJ58" s="211" t="str">
        <f t="shared" si="5"/>
        <v/>
      </c>
      <c r="AK58" s="211" t="str">
        <f t="shared" si="5"/>
        <v/>
      </c>
      <c r="AL58" s="211" t="str">
        <f t="shared" si="5"/>
        <v/>
      </c>
      <c r="AM58" s="211" t="str">
        <f t="shared" si="5"/>
        <v/>
      </c>
      <c r="AN58" s="211" t="str">
        <f t="shared" si="5"/>
        <v/>
      </c>
      <c r="AO58" s="211" t="str">
        <f t="shared" si="5"/>
        <v/>
      </c>
      <c r="AP58" s="211" t="str">
        <f t="shared" si="5"/>
        <v/>
      </c>
      <c r="AQ58" s="211" t="str">
        <f t="shared" si="5"/>
        <v/>
      </c>
      <c r="AR58" s="211" t="str">
        <f t="shared" si="5"/>
        <v/>
      </c>
      <c r="AS58" s="211" t="str">
        <f t="shared" si="5"/>
        <v/>
      </c>
      <c r="AT58" s="211" t="str">
        <f t="shared" si="5"/>
        <v/>
      </c>
      <c r="AU58" s="211" t="str">
        <f t="shared" si="5"/>
        <v/>
      </c>
      <c r="AV58" s="212" t="str">
        <f t="shared" si="5"/>
        <v/>
      </c>
    </row>
    <row r="59" spans="1:48" ht="75" customHeight="1" thickBot="1">
      <c r="A59" s="548" t="s">
        <v>69</v>
      </c>
      <c r="B59" s="594">
        <f>'1. Samlet budgetoversigt'!E71-(SUM('2. Specifikationer'!D63:Y63))</f>
        <v>0</v>
      </c>
      <c r="C59" s="167" t="s">
        <v>162</v>
      </c>
      <c r="D59" s="185"/>
      <c r="E59" s="185"/>
      <c r="F59" s="185"/>
      <c r="G59" s="185"/>
      <c r="H59" s="185"/>
      <c r="I59" s="185"/>
      <c r="J59" s="185"/>
      <c r="K59" s="185"/>
      <c r="L59" s="185"/>
      <c r="M59" s="185"/>
      <c r="N59" s="185"/>
      <c r="O59" s="185"/>
      <c r="P59" s="185"/>
      <c r="Q59" s="185"/>
      <c r="R59" s="185"/>
      <c r="S59" s="185"/>
      <c r="T59" s="185"/>
      <c r="U59" s="185"/>
      <c r="V59" s="185"/>
      <c r="W59" s="185"/>
      <c r="X59" s="185"/>
      <c r="Y59" s="185"/>
      <c r="Z59" s="205"/>
      <c r="AA59" s="173"/>
      <c r="AB59" s="173"/>
      <c r="AC59" s="173"/>
      <c r="AD59" s="173"/>
      <c r="AE59" s="173"/>
      <c r="AF59" s="173"/>
      <c r="AG59" s="173"/>
      <c r="AH59" s="173"/>
      <c r="AI59" s="173"/>
      <c r="AJ59" s="173"/>
      <c r="AK59" s="173"/>
      <c r="AL59" s="173"/>
      <c r="AM59" s="173"/>
      <c r="AN59" s="173"/>
      <c r="AO59" s="173"/>
      <c r="AP59" s="173"/>
      <c r="AQ59" s="173"/>
      <c r="AR59" s="173"/>
      <c r="AS59" s="173"/>
      <c r="AT59" s="173"/>
      <c r="AU59" s="173"/>
      <c r="AV59" s="206"/>
    </row>
    <row r="60" spans="1:48" ht="14.5" thickBot="1">
      <c r="A60" s="548"/>
      <c r="B60" s="594"/>
      <c r="C60" s="166" t="s">
        <v>164</v>
      </c>
      <c r="D60" s="188"/>
      <c r="E60" s="188"/>
      <c r="F60" s="188"/>
      <c r="G60" s="188"/>
      <c r="H60" s="188"/>
      <c r="I60" s="188"/>
      <c r="J60" s="188"/>
      <c r="K60" s="188"/>
      <c r="L60" s="188"/>
      <c r="M60" s="188"/>
      <c r="N60" s="188"/>
      <c r="O60" s="188"/>
      <c r="P60" s="188"/>
      <c r="Q60" s="188"/>
      <c r="R60" s="188"/>
      <c r="S60" s="188"/>
      <c r="T60" s="188"/>
      <c r="U60" s="188"/>
      <c r="V60" s="188"/>
      <c r="W60" s="188"/>
      <c r="X60" s="188"/>
      <c r="Y60" s="188"/>
      <c r="Z60" s="205"/>
      <c r="AA60" s="173"/>
      <c r="AB60" s="173"/>
      <c r="AC60" s="173"/>
      <c r="AD60" s="173"/>
      <c r="AE60" s="173"/>
      <c r="AF60" s="173"/>
      <c r="AG60" s="173"/>
      <c r="AH60" s="173"/>
      <c r="AI60" s="173"/>
      <c r="AJ60" s="173"/>
      <c r="AK60" s="173"/>
      <c r="AL60" s="173"/>
      <c r="AM60" s="173"/>
      <c r="AN60" s="173"/>
      <c r="AO60" s="173"/>
      <c r="AP60" s="173"/>
      <c r="AQ60" s="173"/>
      <c r="AR60" s="173"/>
      <c r="AS60" s="173"/>
      <c r="AT60" s="173"/>
      <c r="AU60" s="173"/>
      <c r="AV60" s="206"/>
    </row>
    <row r="61" spans="1:48" ht="75" customHeight="1" thickBot="1">
      <c r="A61" s="548" t="s">
        <v>187</v>
      </c>
      <c r="B61" s="594">
        <f>'1. Samlet budgetoversigt'!E72-(SUM('2. Specifikationer'!D65:Y65))</f>
        <v>0</v>
      </c>
      <c r="C61" s="167" t="s">
        <v>162</v>
      </c>
      <c r="D61" s="185"/>
      <c r="E61" s="185"/>
      <c r="F61" s="185"/>
      <c r="G61" s="185"/>
      <c r="H61" s="185"/>
      <c r="I61" s="185"/>
      <c r="J61" s="185"/>
      <c r="K61" s="185"/>
      <c r="L61" s="185"/>
      <c r="M61" s="185"/>
      <c r="N61" s="185"/>
      <c r="O61" s="185"/>
      <c r="P61" s="185"/>
      <c r="Q61" s="185"/>
      <c r="R61" s="185"/>
      <c r="S61" s="185"/>
      <c r="T61" s="185"/>
      <c r="U61" s="185"/>
      <c r="V61" s="185"/>
      <c r="W61" s="185"/>
      <c r="X61" s="185"/>
      <c r="Y61" s="185"/>
      <c r="Z61" s="205"/>
      <c r="AA61" s="173"/>
      <c r="AB61" s="173"/>
      <c r="AC61" s="173"/>
      <c r="AD61" s="173"/>
      <c r="AE61" s="173"/>
      <c r="AF61" s="173"/>
      <c r="AG61" s="173"/>
      <c r="AH61" s="173"/>
      <c r="AI61" s="173"/>
      <c r="AJ61" s="173"/>
      <c r="AK61" s="173"/>
      <c r="AL61" s="173"/>
      <c r="AM61" s="173"/>
      <c r="AN61" s="173"/>
      <c r="AO61" s="173"/>
      <c r="AP61" s="173"/>
      <c r="AQ61" s="173"/>
      <c r="AR61" s="173"/>
      <c r="AS61" s="173"/>
      <c r="AT61" s="173"/>
      <c r="AU61" s="173"/>
      <c r="AV61" s="206"/>
    </row>
    <row r="62" spans="1:48" ht="14.5" thickBot="1">
      <c r="A62" s="548"/>
      <c r="B62" s="594"/>
      <c r="C62" s="168" t="s">
        <v>164</v>
      </c>
      <c r="D62" s="188"/>
      <c r="E62" s="188"/>
      <c r="F62" s="188"/>
      <c r="G62" s="188"/>
      <c r="H62" s="188"/>
      <c r="I62" s="188"/>
      <c r="J62" s="188"/>
      <c r="K62" s="188"/>
      <c r="L62" s="188"/>
      <c r="M62" s="188"/>
      <c r="N62" s="188"/>
      <c r="O62" s="188"/>
      <c r="P62" s="188"/>
      <c r="Q62" s="188"/>
      <c r="R62" s="188"/>
      <c r="S62" s="188"/>
      <c r="T62" s="188"/>
      <c r="U62" s="188"/>
      <c r="V62" s="188"/>
      <c r="W62" s="188"/>
      <c r="X62" s="188"/>
      <c r="Y62" s="188"/>
      <c r="Z62" s="205"/>
      <c r="AA62" s="173"/>
      <c r="AB62" s="173"/>
      <c r="AC62" s="173"/>
      <c r="AD62" s="173"/>
      <c r="AE62" s="173"/>
      <c r="AF62" s="173"/>
      <c r="AG62" s="173"/>
      <c r="AH62" s="173"/>
      <c r="AI62" s="173"/>
      <c r="AJ62" s="173"/>
      <c r="AK62" s="173"/>
      <c r="AL62" s="173"/>
      <c r="AM62" s="173"/>
      <c r="AN62" s="173"/>
      <c r="AO62" s="173"/>
      <c r="AP62" s="173"/>
      <c r="AQ62" s="173"/>
      <c r="AR62" s="173"/>
      <c r="AS62" s="173"/>
      <c r="AT62" s="173"/>
      <c r="AU62" s="173"/>
      <c r="AV62" s="206"/>
    </row>
    <row r="63" spans="1:48" ht="14.5" thickBot="1">
      <c r="A63" s="182" t="s">
        <v>188</v>
      </c>
      <c r="B63" s="227">
        <f>'1. Samlet budgetoversigt'!E73-(SUM('2. Specifikationer'!D66:Y66))</f>
        <v>0</v>
      </c>
      <c r="C63" s="169" t="s">
        <v>188</v>
      </c>
      <c r="D63" s="189"/>
      <c r="E63" s="189"/>
      <c r="F63" s="189"/>
      <c r="G63" s="189"/>
      <c r="H63" s="189"/>
      <c r="I63" s="189"/>
      <c r="J63" s="189"/>
      <c r="K63" s="189"/>
      <c r="L63" s="189"/>
      <c r="M63" s="189"/>
      <c r="N63" s="189"/>
      <c r="O63" s="189"/>
      <c r="P63" s="189"/>
      <c r="Q63" s="189"/>
      <c r="R63" s="189"/>
      <c r="S63" s="189"/>
      <c r="T63" s="189"/>
      <c r="U63" s="189"/>
      <c r="V63" s="189"/>
      <c r="W63" s="189"/>
      <c r="X63" s="189"/>
      <c r="Y63" s="189"/>
      <c r="Z63" s="205"/>
      <c r="AA63" s="173"/>
      <c r="AB63" s="173"/>
      <c r="AC63" s="173"/>
      <c r="AD63" s="173"/>
      <c r="AE63" s="173"/>
      <c r="AF63" s="173"/>
      <c r="AG63" s="173"/>
      <c r="AH63" s="173"/>
      <c r="AI63" s="173"/>
      <c r="AJ63" s="173"/>
      <c r="AK63" s="173"/>
      <c r="AL63" s="173"/>
      <c r="AM63" s="173"/>
      <c r="AN63" s="173"/>
      <c r="AO63" s="173"/>
      <c r="AP63" s="173"/>
      <c r="AQ63" s="173"/>
      <c r="AR63" s="173"/>
      <c r="AS63" s="173"/>
      <c r="AT63" s="173"/>
      <c r="AU63" s="173"/>
      <c r="AV63" s="206"/>
    </row>
    <row r="64" spans="1:48" ht="75" customHeight="1" thickBot="1">
      <c r="A64" s="548" t="s">
        <v>68</v>
      </c>
      <c r="B64" s="594">
        <f>'1. Samlet budgetoversigt'!E75-(SUM('2. Specifikationer'!D68:Y68))</f>
        <v>0</v>
      </c>
      <c r="C64" s="170" t="s">
        <v>162</v>
      </c>
      <c r="D64" s="185"/>
      <c r="E64" s="185"/>
      <c r="F64" s="185"/>
      <c r="G64" s="185"/>
      <c r="H64" s="185"/>
      <c r="I64" s="185"/>
      <c r="J64" s="185"/>
      <c r="K64" s="185"/>
      <c r="L64" s="185"/>
      <c r="M64" s="185"/>
      <c r="N64" s="185"/>
      <c r="O64" s="185"/>
      <c r="P64" s="185"/>
      <c r="Q64" s="185"/>
      <c r="R64" s="185"/>
      <c r="S64" s="185"/>
      <c r="T64" s="185"/>
      <c r="U64" s="185"/>
      <c r="V64" s="185"/>
      <c r="W64" s="185"/>
      <c r="X64" s="185"/>
      <c r="Y64" s="185"/>
      <c r="Z64" s="205"/>
      <c r="AA64" s="173"/>
      <c r="AB64" s="173"/>
      <c r="AC64" s="173"/>
      <c r="AD64" s="173"/>
      <c r="AE64" s="173"/>
      <c r="AF64" s="173"/>
      <c r="AG64" s="173"/>
      <c r="AH64" s="173"/>
      <c r="AI64" s="173"/>
      <c r="AJ64" s="173"/>
      <c r="AK64" s="173"/>
      <c r="AL64" s="173"/>
      <c r="AM64" s="173"/>
      <c r="AN64" s="173"/>
      <c r="AO64" s="173"/>
      <c r="AP64" s="173"/>
      <c r="AQ64" s="173"/>
      <c r="AR64" s="173"/>
      <c r="AS64" s="173"/>
      <c r="AT64" s="173"/>
      <c r="AU64" s="173"/>
      <c r="AV64" s="206"/>
    </row>
    <row r="65" spans="1:48" ht="14.5" thickBot="1">
      <c r="A65" s="548"/>
      <c r="B65" s="594"/>
      <c r="C65" s="166" t="s">
        <v>164</v>
      </c>
      <c r="D65" s="190"/>
      <c r="E65" s="188"/>
      <c r="F65" s="188"/>
      <c r="G65" s="188"/>
      <c r="H65" s="188"/>
      <c r="I65" s="188"/>
      <c r="J65" s="188"/>
      <c r="K65" s="188"/>
      <c r="L65" s="188"/>
      <c r="M65" s="188"/>
      <c r="N65" s="188"/>
      <c r="O65" s="188"/>
      <c r="P65" s="188"/>
      <c r="Q65" s="188"/>
      <c r="R65" s="188"/>
      <c r="S65" s="188"/>
      <c r="T65" s="188"/>
      <c r="U65" s="188"/>
      <c r="V65" s="188"/>
      <c r="W65" s="188"/>
      <c r="X65" s="188"/>
      <c r="Y65" s="188"/>
      <c r="Z65" s="207"/>
      <c r="AA65" s="208"/>
      <c r="AB65" s="208"/>
      <c r="AC65" s="208"/>
      <c r="AD65" s="208"/>
      <c r="AE65" s="208"/>
      <c r="AF65" s="208"/>
      <c r="AG65" s="208"/>
      <c r="AH65" s="208"/>
      <c r="AI65" s="208"/>
      <c r="AJ65" s="208"/>
      <c r="AK65" s="208"/>
      <c r="AL65" s="208"/>
      <c r="AM65" s="208"/>
      <c r="AN65" s="208"/>
      <c r="AO65" s="208"/>
      <c r="AP65" s="208"/>
      <c r="AQ65" s="208"/>
      <c r="AR65" s="208"/>
      <c r="AS65" s="208"/>
      <c r="AT65" s="208"/>
      <c r="AU65" s="208"/>
      <c r="AV65" s="209"/>
    </row>
    <row r="70" spans="1:48">
      <c r="A70" s="174" t="s">
        <v>24</v>
      </c>
      <c r="B70" s="175" t="str">
        <f>IF('1. Samlet budgetoversigt'!B86="","",'1. Samlet budgetoversigt'!B86)</f>
        <v/>
      </c>
      <c r="C70" s="174" t="s">
        <v>190</v>
      </c>
    </row>
    <row r="72" spans="1:48" ht="14.5" thickBot="1">
      <c r="B72" s="174" t="s">
        <v>160</v>
      </c>
      <c r="C72" s="179" t="s">
        <v>161</v>
      </c>
      <c r="D72" s="183" t="s">
        <v>165</v>
      </c>
      <c r="E72" s="183" t="s">
        <v>166</v>
      </c>
      <c r="F72" s="183" t="s">
        <v>167</v>
      </c>
      <c r="G72" s="183" t="s">
        <v>168</v>
      </c>
      <c r="H72" s="183" t="s">
        <v>169</v>
      </c>
      <c r="I72" s="183" t="s">
        <v>170</v>
      </c>
      <c r="J72" s="183" t="s">
        <v>171</v>
      </c>
      <c r="K72" s="183" t="s">
        <v>172</v>
      </c>
      <c r="L72" s="183" t="s">
        <v>173</v>
      </c>
      <c r="M72" s="183" t="s">
        <v>174</v>
      </c>
      <c r="N72" s="183" t="s">
        <v>175</v>
      </c>
      <c r="O72" s="183" t="s">
        <v>176</v>
      </c>
      <c r="P72" s="183" t="s">
        <v>177</v>
      </c>
      <c r="Q72" s="183" t="s">
        <v>178</v>
      </c>
      <c r="R72" s="183" t="s">
        <v>179</v>
      </c>
      <c r="S72" s="183" t="s">
        <v>180</v>
      </c>
      <c r="T72" s="183" t="s">
        <v>181</v>
      </c>
      <c r="U72" s="183" t="s">
        <v>182</v>
      </c>
      <c r="V72" s="183" t="s">
        <v>183</v>
      </c>
      <c r="W72" s="183" t="s">
        <v>184</v>
      </c>
      <c r="X72" s="183" t="s">
        <v>185</v>
      </c>
      <c r="Y72" s="183" t="s">
        <v>186</v>
      </c>
      <c r="Z72" s="201" t="s">
        <v>199</v>
      </c>
      <c r="AA72" s="172"/>
      <c r="AB72" s="172"/>
      <c r="AC72" s="172"/>
      <c r="AD72" s="172"/>
      <c r="AE72" s="172"/>
      <c r="AF72" s="172"/>
      <c r="AG72" s="172"/>
      <c r="AH72" s="172"/>
      <c r="AI72" s="172"/>
      <c r="AJ72" s="172"/>
      <c r="AK72" s="172"/>
      <c r="AL72" s="172"/>
      <c r="AM72" s="172"/>
      <c r="AN72" s="172"/>
      <c r="AO72" s="172"/>
      <c r="AP72" s="172"/>
      <c r="AQ72" s="172"/>
      <c r="AR72" s="172"/>
      <c r="AS72" s="172"/>
      <c r="AT72" s="172"/>
      <c r="AU72" s="172"/>
      <c r="AV72" s="172"/>
    </row>
    <row r="73" spans="1:48" ht="75" customHeight="1">
      <c r="A73" s="550" t="s">
        <v>67</v>
      </c>
      <c r="B73" s="596" t="s">
        <v>201</v>
      </c>
      <c r="C73" s="181" t="s">
        <v>162</v>
      </c>
      <c r="D73" s="185"/>
      <c r="E73" s="185"/>
      <c r="F73" s="185"/>
      <c r="G73" s="185"/>
      <c r="H73" s="185"/>
      <c r="I73" s="185"/>
      <c r="J73" s="185"/>
      <c r="K73" s="185"/>
      <c r="L73" s="185"/>
      <c r="M73" s="185"/>
      <c r="N73" s="185"/>
      <c r="O73" s="185"/>
      <c r="P73" s="185"/>
      <c r="Q73" s="185"/>
      <c r="R73" s="185"/>
      <c r="S73" s="185"/>
      <c r="T73" s="185"/>
      <c r="U73" s="185"/>
      <c r="V73" s="185"/>
      <c r="W73" s="185"/>
      <c r="X73" s="185"/>
      <c r="Y73" s="185"/>
      <c r="Z73" s="202"/>
      <c r="AA73" s="203"/>
      <c r="AB73" s="203"/>
      <c r="AC73" s="203"/>
      <c r="AD73" s="203"/>
      <c r="AE73" s="203"/>
      <c r="AF73" s="203"/>
      <c r="AG73" s="203"/>
      <c r="AH73" s="203"/>
      <c r="AI73" s="203"/>
      <c r="AJ73" s="203"/>
      <c r="AK73" s="203"/>
      <c r="AL73" s="203"/>
      <c r="AM73" s="203"/>
      <c r="AN73" s="203"/>
      <c r="AO73" s="203"/>
      <c r="AP73" s="203"/>
      <c r="AQ73" s="203"/>
      <c r="AR73" s="203"/>
      <c r="AS73" s="203"/>
      <c r="AT73" s="203"/>
      <c r="AU73" s="203"/>
      <c r="AV73" s="204"/>
    </row>
    <row r="74" spans="1:48">
      <c r="A74" s="554"/>
      <c r="B74" s="597"/>
      <c r="C74" s="165" t="s">
        <v>163</v>
      </c>
      <c r="D74" s="186"/>
      <c r="E74" s="186"/>
      <c r="F74" s="186"/>
      <c r="G74" s="186"/>
      <c r="H74" s="186"/>
      <c r="I74" s="186"/>
      <c r="J74" s="186"/>
      <c r="K74" s="186"/>
      <c r="L74" s="186"/>
      <c r="M74" s="186"/>
      <c r="N74" s="186"/>
      <c r="O74" s="186"/>
      <c r="P74" s="186"/>
      <c r="Q74" s="186"/>
      <c r="R74" s="186"/>
      <c r="S74" s="186"/>
      <c r="T74" s="186"/>
      <c r="U74" s="186"/>
      <c r="V74" s="186"/>
      <c r="W74" s="186"/>
      <c r="X74" s="186"/>
      <c r="Y74" s="186"/>
      <c r="Z74" s="205"/>
      <c r="AA74" s="173"/>
      <c r="AB74" s="173"/>
      <c r="AC74" s="173"/>
      <c r="AD74" s="173"/>
      <c r="AE74" s="173"/>
      <c r="AF74" s="173"/>
      <c r="AG74" s="173"/>
      <c r="AH74" s="173"/>
      <c r="AI74" s="173"/>
      <c r="AJ74" s="173"/>
      <c r="AK74" s="173"/>
      <c r="AL74" s="173"/>
      <c r="AM74" s="173"/>
      <c r="AN74" s="173"/>
      <c r="AO74" s="173"/>
      <c r="AP74" s="173"/>
      <c r="AQ74" s="173"/>
      <c r="AR74" s="173"/>
      <c r="AS74" s="173"/>
      <c r="AT74" s="173"/>
      <c r="AU74" s="173"/>
      <c r="AV74" s="206"/>
    </row>
    <row r="75" spans="1:48" ht="14.5" thickBot="1">
      <c r="A75" s="554"/>
      <c r="B75" s="598"/>
      <c r="C75" s="165" t="s">
        <v>9</v>
      </c>
      <c r="D75" s="186"/>
      <c r="E75" s="186"/>
      <c r="F75" s="186"/>
      <c r="G75" s="186"/>
      <c r="H75" s="186"/>
      <c r="I75" s="186"/>
      <c r="J75" s="186"/>
      <c r="K75" s="186"/>
      <c r="L75" s="186"/>
      <c r="M75" s="186"/>
      <c r="N75" s="186"/>
      <c r="O75" s="186"/>
      <c r="P75" s="186"/>
      <c r="Q75" s="186"/>
      <c r="R75" s="186"/>
      <c r="S75" s="186"/>
      <c r="T75" s="186"/>
      <c r="U75" s="186"/>
      <c r="V75" s="186"/>
      <c r="W75" s="186"/>
      <c r="X75" s="186"/>
      <c r="Y75" s="186"/>
      <c r="Z75" s="205"/>
      <c r="AA75" s="173"/>
      <c r="AB75" s="173"/>
      <c r="AC75" s="173"/>
      <c r="AD75" s="173"/>
      <c r="AE75" s="173"/>
      <c r="AF75" s="173"/>
      <c r="AG75" s="173"/>
      <c r="AH75" s="173"/>
      <c r="AI75" s="173"/>
      <c r="AJ75" s="173"/>
      <c r="AK75" s="173"/>
      <c r="AL75" s="173"/>
      <c r="AM75" s="173"/>
      <c r="AN75" s="173"/>
      <c r="AO75" s="173"/>
      <c r="AP75" s="173"/>
      <c r="AQ75" s="173"/>
      <c r="AR75" s="173"/>
      <c r="AS75" s="173"/>
      <c r="AT75" s="173"/>
      <c r="AU75" s="173"/>
      <c r="AV75" s="206"/>
    </row>
    <row r="76" spans="1:48" ht="14.5" thickBot="1">
      <c r="A76" s="551"/>
      <c r="B76" s="226">
        <f>'1. Samlet budgetoversigt'!E91-(SUM('2. Specifikationer'!D79:Y79))</f>
        <v>0</v>
      </c>
      <c r="C76" s="166" t="s">
        <v>164</v>
      </c>
      <c r="D76" s="177" t="str">
        <f>IF(D74*D75=0,"",(D74*D75))</f>
        <v/>
      </c>
      <c r="E76" s="177" t="str">
        <f t="shared" ref="E76:AV76" si="6">IF(E74*E75=0,"",(E74*E75))</f>
        <v/>
      </c>
      <c r="F76" s="177" t="str">
        <f t="shared" si="6"/>
        <v/>
      </c>
      <c r="G76" s="177" t="str">
        <f t="shared" si="6"/>
        <v/>
      </c>
      <c r="H76" s="177" t="str">
        <f t="shared" si="6"/>
        <v/>
      </c>
      <c r="I76" s="177" t="str">
        <f t="shared" si="6"/>
        <v/>
      </c>
      <c r="J76" s="177" t="str">
        <f t="shared" si="6"/>
        <v/>
      </c>
      <c r="K76" s="177" t="str">
        <f t="shared" si="6"/>
        <v/>
      </c>
      <c r="L76" s="177" t="str">
        <f t="shared" si="6"/>
        <v/>
      </c>
      <c r="M76" s="177" t="str">
        <f t="shared" si="6"/>
        <v/>
      </c>
      <c r="N76" s="177" t="str">
        <f t="shared" si="6"/>
        <v/>
      </c>
      <c r="O76" s="177" t="str">
        <f t="shared" si="6"/>
        <v/>
      </c>
      <c r="P76" s="177" t="str">
        <f t="shared" si="6"/>
        <v/>
      </c>
      <c r="Q76" s="177" t="str">
        <f t="shared" si="6"/>
        <v/>
      </c>
      <c r="R76" s="177" t="str">
        <f t="shared" si="6"/>
        <v/>
      </c>
      <c r="S76" s="177" t="str">
        <f t="shared" si="6"/>
        <v/>
      </c>
      <c r="T76" s="177" t="str">
        <f t="shared" si="6"/>
        <v/>
      </c>
      <c r="U76" s="177" t="str">
        <f t="shared" si="6"/>
        <v/>
      </c>
      <c r="V76" s="177" t="str">
        <f t="shared" si="6"/>
        <v/>
      </c>
      <c r="W76" s="177" t="str">
        <f t="shared" si="6"/>
        <v/>
      </c>
      <c r="X76" s="177" t="str">
        <f t="shared" si="6"/>
        <v/>
      </c>
      <c r="Y76" s="177" t="str">
        <f t="shared" si="6"/>
        <v/>
      </c>
      <c r="Z76" s="210" t="str">
        <f t="shared" si="6"/>
        <v/>
      </c>
      <c r="AA76" s="211" t="str">
        <f t="shared" si="6"/>
        <v/>
      </c>
      <c r="AB76" s="211" t="str">
        <f t="shared" si="6"/>
        <v/>
      </c>
      <c r="AC76" s="211" t="str">
        <f t="shared" si="6"/>
        <v/>
      </c>
      <c r="AD76" s="211" t="str">
        <f t="shared" si="6"/>
        <v/>
      </c>
      <c r="AE76" s="211" t="str">
        <f t="shared" si="6"/>
        <v/>
      </c>
      <c r="AF76" s="211" t="str">
        <f t="shared" si="6"/>
        <v/>
      </c>
      <c r="AG76" s="211" t="str">
        <f t="shared" si="6"/>
        <v/>
      </c>
      <c r="AH76" s="211" t="str">
        <f t="shared" si="6"/>
        <v/>
      </c>
      <c r="AI76" s="211" t="str">
        <f t="shared" si="6"/>
        <v/>
      </c>
      <c r="AJ76" s="211" t="str">
        <f t="shared" si="6"/>
        <v/>
      </c>
      <c r="AK76" s="211" t="str">
        <f t="shared" si="6"/>
        <v/>
      </c>
      <c r="AL76" s="211" t="str">
        <f t="shared" si="6"/>
        <v/>
      </c>
      <c r="AM76" s="211" t="str">
        <f t="shared" si="6"/>
        <v/>
      </c>
      <c r="AN76" s="211" t="str">
        <f t="shared" si="6"/>
        <v/>
      </c>
      <c r="AO76" s="211" t="str">
        <f t="shared" si="6"/>
        <v/>
      </c>
      <c r="AP76" s="211" t="str">
        <f t="shared" si="6"/>
        <v/>
      </c>
      <c r="AQ76" s="211" t="str">
        <f t="shared" si="6"/>
        <v/>
      </c>
      <c r="AR76" s="211" t="str">
        <f t="shared" si="6"/>
        <v/>
      </c>
      <c r="AS76" s="211" t="str">
        <f t="shared" si="6"/>
        <v/>
      </c>
      <c r="AT76" s="211" t="str">
        <f t="shared" si="6"/>
        <v/>
      </c>
      <c r="AU76" s="211" t="str">
        <f t="shared" si="6"/>
        <v/>
      </c>
      <c r="AV76" s="212" t="str">
        <f t="shared" si="6"/>
        <v/>
      </c>
    </row>
    <row r="77" spans="1:48" ht="75" customHeight="1">
      <c r="A77" s="554" t="s">
        <v>3</v>
      </c>
      <c r="B77" s="595">
        <f>'1. Samlet budgetoversigt'!E92-(SUM('2. Specifikationer'!D83:Y83))</f>
        <v>0</v>
      </c>
      <c r="C77" s="170" t="s">
        <v>162</v>
      </c>
      <c r="D77" s="187"/>
      <c r="E77" s="187"/>
      <c r="F77" s="187"/>
      <c r="G77" s="187"/>
      <c r="H77" s="187"/>
      <c r="I77" s="187"/>
      <c r="J77" s="187"/>
      <c r="K77" s="187"/>
      <c r="L77" s="187"/>
      <c r="M77" s="187"/>
      <c r="N77" s="187"/>
      <c r="O77" s="187"/>
      <c r="P77" s="187"/>
      <c r="Q77" s="187"/>
      <c r="R77" s="187"/>
      <c r="S77" s="187"/>
      <c r="T77" s="187"/>
      <c r="U77" s="187"/>
      <c r="V77" s="187"/>
      <c r="W77" s="187"/>
      <c r="X77" s="187"/>
      <c r="Y77" s="187"/>
      <c r="Z77" s="205"/>
      <c r="AA77" s="173"/>
      <c r="AB77" s="173"/>
      <c r="AC77" s="173"/>
      <c r="AD77" s="173"/>
      <c r="AE77" s="173"/>
      <c r="AF77" s="173"/>
      <c r="AG77" s="173"/>
      <c r="AH77" s="173"/>
      <c r="AI77" s="173"/>
      <c r="AJ77" s="173"/>
      <c r="AK77" s="173"/>
      <c r="AL77" s="173"/>
      <c r="AM77" s="173"/>
      <c r="AN77" s="173"/>
      <c r="AO77" s="173"/>
      <c r="AP77" s="173"/>
      <c r="AQ77" s="173"/>
      <c r="AR77" s="173"/>
      <c r="AS77" s="173"/>
      <c r="AT77" s="173"/>
      <c r="AU77" s="173"/>
      <c r="AV77" s="206"/>
    </row>
    <row r="78" spans="1:48">
      <c r="A78" s="554"/>
      <c r="B78" s="595"/>
      <c r="C78" s="165" t="s">
        <v>163</v>
      </c>
      <c r="D78" s="186"/>
      <c r="E78" s="186"/>
      <c r="F78" s="186"/>
      <c r="G78" s="186"/>
      <c r="H78" s="186"/>
      <c r="I78" s="186"/>
      <c r="J78" s="186"/>
      <c r="K78" s="186"/>
      <c r="L78" s="186"/>
      <c r="M78" s="186"/>
      <c r="N78" s="186"/>
      <c r="O78" s="186"/>
      <c r="P78" s="186"/>
      <c r="Q78" s="186"/>
      <c r="R78" s="186"/>
      <c r="S78" s="186"/>
      <c r="T78" s="186"/>
      <c r="U78" s="186"/>
      <c r="V78" s="186"/>
      <c r="W78" s="186"/>
      <c r="X78" s="186"/>
      <c r="Y78" s="186"/>
      <c r="Z78" s="205"/>
      <c r="AA78" s="173"/>
      <c r="AB78" s="173"/>
      <c r="AC78" s="173"/>
      <c r="AD78" s="173"/>
      <c r="AE78" s="173"/>
      <c r="AF78" s="173"/>
      <c r="AG78" s="173"/>
      <c r="AH78" s="173"/>
      <c r="AI78" s="173"/>
      <c r="AJ78" s="173"/>
      <c r="AK78" s="173"/>
      <c r="AL78" s="173"/>
      <c r="AM78" s="173"/>
      <c r="AN78" s="173"/>
      <c r="AO78" s="173"/>
      <c r="AP78" s="173"/>
      <c r="AQ78" s="173"/>
      <c r="AR78" s="173"/>
      <c r="AS78" s="173"/>
      <c r="AT78" s="173"/>
      <c r="AU78" s="173"/>
      <c r="AV78" s="206"/>
    </row>
    <row r="79" spans="1:48">
      <c r="A79" s="554"/>
      <c r="B79" s="595"/>
      <c r="C79" s="165" t="s">
        <v>9</v>
      </c>
      <c r="D79" s="186"/>
      <c r="E79" s="186"/>
      <c r="F79" s="186"/>
      <c r="G79" s="186"/>
      <c r="H79" s="186"/>
      <c r="I79" s="186"/>
      <c r="J79" s="186"/>
      <c r="K79" s="186"/>
      <c r="L79" s="186"/>
      <c r="M79" s="186"/>
      <c r="N79" s="186"/>
      <c r="O79" s="186"/>
      <c r="P79" s="186"/>
      <c r="Q79" s="186"/>
      <c r="R79" s="186"/>
      <c r="S79" s="186"/>
      <c r="T79" s="186"/>
      <c r="U79" s="186"/>
      <c r="V79" s="186"/>
      <c r="W79" s="186"/>
      <c r="X79" s="186"/>
      <c r="Y79" s="186"/>
      <c r="Z79" s="205"/>
      <c r="AA79" s="173"/>
      <c r="AB79" s="173"/>
      <c r="AC79" s="173"/>
      <c r="AD79" s="173"/>
      <c r="AE79" s="173"/>
      <c r="AF79" s="173"/>
      <c r="AG79" s="173"/>
      <c r="AH79" s="173"/>
      <c r="AI79" s="173"/>
      <c r="AJ79" s="173"/>
      <c r="AK79" s="173"/>
      <c r="AL79" s="173"/>
      <c r="AM79" s="173"/>
      <c r="AN79" s="173"/>
      <c r="AO79" s="173"/>
      <c r="AP79" s="173"/>
      <c r="AQ79" s="173"/>
      <c r="AR79" s="173"/>
      <c r="AS79" s="173"/>
      <c r="AT79" s="173"/>
      <c r="AU79" s="173"/>
      <c r="AV79" s="206"/>
    </row>
    <row r="80" spans="1:48" ht="14.5" thickBot="1">
      <c r="A80" s="554"/>
      <c r="B80" s="595"/>
      <c r="C80" s="168" t="s">
        <v>164</v>
      </c>
      <c r="D80" s="180" t="str">
        <f>IF(D78*D79=0,"",(D78*D79))</f>
        <v/>
      </c>
      <c r="E80" s="180" t="str">
        <f t="shared" ref="E80:AV80" si="7">IF(E78*E79=0,"",(E78*E79))</f>
        <v/>
      </c>
      <c r="F80" s="180" t="str">
        <f t="shared" si="7"/>
        <v/>
      </c>
      <c r="G80" s="180" t="str">
        <f t="shared" si="7"/>
        <v/>
      </c>
      <c r="H80" s="180" t="str">
        <f t="shared" si="7"/>
        <v/>
      </c>
      <c r="I80" s="180" t="str">
        <f t="shared" si="7"/>
        <v/>
      </c>
      <c r="J80" s="180" t="str">
        <f t="shared" si="7"/>
        <v/>
      </c>
      <c r="K80" s="180" t="str">
        <f t="shared" si="7"/>
        <v/>
      </c>
      <c r="L80" s="180" t="str">
        <f t="shared" si="7"/>
        <v/>
      </c>
      <c r="M80" s="180" t="str">
        <f t="shared" si="7"/>
        <v/>
      </c>
      <c r="N80" s="180" t="str">
        <f t="shared" si="7"/>
        <v/>
      </c>
      <c r="O80" s="180" t="str">
        <f t="shared" si="7"/>
        <v/>
      </c>
      <c r="P80" s="180" t="str">
        <f t="shared" si="7"/>
        <v/>
      </c>
      <c r="Q80" s="180" t="str">
        <f t="shared" si="7"/>
        <v/>
      </c>
      <c r="R80" s="180" t="str">
        <f t="shared" si="7"/>
        <v/>
      </c>
      <c r="S80" s="180" t="str">
        <f t="shared" si="7"/>
        <v/>
      </c>
      <c r="T80" s="180" t="str">
        <f t="shared" si="7"/>
        <v/>
      </c>
      <c r="U80" s="180" t="str">
        <f t="shared" si="7"/>
        <v/>
      </c>
      <c r="V80" s="180" t="str">
        <f t="shared" si="7"/>
        <v/>
      </c>
      <c r="W80" s="180" t="str">
        <f t="shared" si="7"/>
        <v/>
      </c>
      <c r="X80" s="180" t="str">
        <f t="shared" si="7"/>
        <v/>
      </c>
      <c r="Y80" s="180" t="str">
        <f t="shared" si="7"/>
        <v/>
      </c>
      <c r="Z80" s="210" t="str">
        <f t="shared" si="7"/>
        <v/>
      </c>
      <c r="AA80" s="211" t="str">
        <f t="shared" si="7"/>
        <v/>
      </c>
      <c r="AB80" s="211" t="str">
        <f t="shared" si="7"/>
        <v/>
      </c>
      <c r="AC80" s="211" t="str">
        <f t="shared" si="7"/>
        <v/>
      </c>
      <c r="AD80" s="211" t="str">
        <f t="shared" si="7"/>
        <v/>
      </c>
      <c r="AE80" s="211" t="str">
        <f t="shared" si="7"/>
        <v/>
      </c>
      <c r="AF80" s="211" t="str">
        <f t="shared" si="7"/>
        <v/>
      </c>
      <c r="AG80" s="211" t="str">
        <f t="shared" si="7"/>
        <v/>
      </c>
      <c r="AH80" s="211" t="str">
        <f t="shared" si="7"/>
        <v/>
      </c>
      <c r="AI80" s="211" t="str">
        <f t="shared" si="7"/>
        <v/>
      </c>
      <c r="AJ80" s="211" t="str">
        <f t="shared" si="7"/>
        <v/>
      </c>
      <c r="AK80" s="211" t="str">
        <f t="shared" si="7"/>
        <v/>
      </c>
      <c r="AL80" s="211" t="str">
        <f t="shared" si="7"/>
        <v/>
      </c>
      <c r="AM80" s="211" t="str">
        <f t="shared" si="7"/>
        <v/>
      </c>
      <c r="AN80" s="211" t="str">
        <f t="shared" si="7"/>
        <v/>
      </c>
      <c r="AO80" s="211" t="str">
        <f t="shared" si="7"/>
        <v/>
      </c>
      <c r="AP80" s="211" t="str">
        <f t="shared" si="7"/>
        <v/>
      </c>
      <c r="AQ80" s="211" t="str">
        <f t="shared" si="7"/>
        <v/>
      </c>
      <c r="AR80" s="211" t="str">
        <f t="shared" si="7"/>
        <v/>
      </c>
      <c r="AS80" s="211" t="str">
        <f t="shared" si="7"/>
        <v/>
      </c>
      <c r="AT80" s="211" t="str">
        <f t="shared" si="7"/>
        <v/>
      </c>
      <c r="AU80" s="211" t="str">
        <f t="shared" si="7"/>
        <v/>
      </c>
      <c r="AV80" s="212" t="str">
        <f t="shared" si="7"/>
        <v/>
      </c>
    </row>
    <row r="81" spans="1:48" ht="75" customHeight="1" thickBot="1">
      <c r="A81" s="548" t="s">
        <v>69</v>
      </c>
      <c r="B81" s="594">
        <f>'1. Samlet budgetoversigt'!E93-(SUM('2. Specifikationer'!D85:Y85))</f>
        <v>0</v>
      </c>
      <c r="C81" s="167" t="s">
        <v>162</v>
      </c>
      <c r="D81" s="185"/>
      <c r="E81" s="185"/>
      <c r="F81" s="185"/>
      <c r="G81" s="185"/>
      <c r="H81" s="185"/>
      <c r="I81" s="185"/>
      <c r="J81" s="185"/>
      <c r="K81" s="185"/>
      <c r="L81" s="185"/>
      <c r="M81" s="185"/>
      <c r="N81" s="185"/>
      <c r="O81" s="185"/>
      <c r="P81" s="185"/>
      <c r="Q81" s="185"/>
      <c r="R81" s="185"/>
      <c r="S81" s="185"/>
      <c r="T81" s="185"/>
      <c r="U81" s="185"/>
      <c r="V81" s="185"/>
      <c r="W81" s="185"/>
      <c r="X81" s="185"/>
      <c r="Y81" s="185"/>
      <c r="Z81" s="205"/>
      <c r="AA81" s="173"/>
      <c r="AB81" s="173"/>
      <c r="AC81" s="173"/>
      <c r="AD81" s="173"/>
      <c r="AE81" s="173"/>
      <c r="AF81" s="173"/>
      <c r="AG81" s="173"/>
      <c r="AH81" s="173"/>
      <c r="AI81" s="173"/>
      <c r="AJ81" s="173"/>
      <c r="AK81" s="173"/>
      <c r="AL81" s="173"/>
      <c r="AM81" s="173"/>
      <c r="AN81" s="173"/>
      <c r="AO81" s="173"/>
      <c r="AP81" s="173"/>
      <c r="AQ81" s="173"/>
      <c r="AR81" s="173"/>
      <c r="AS81" s="173"/>
      <c r="AT81" s="173"/>
      <c r="AU81" s="173"/>
      <c r="AV81" s="206"/>
    </row>
    <row r="82" spans="1:48" ht="14.5" thickBot="1">
      <c r="A82" s="548"/>
      <c r="B82" s="594"/>
      <c r="C82" s="166" t="s">
        <v>164</v>
      </c>
      <c r="D82" s="188"/>
      <c r="E82" s="188"/>
      <c r="F82" s="188"/>
      <c r="G82" s="188"/>
      <c r="H82" s="188"/>
      <c r="I82" s="188"/>
      <c r="J82" s="188"/>
      <c r="K82" s="188"/>
      <c r="L82" s="188"/>
      <c r="M82" s="188"/>
      <c r="N82" s="188"/>
      <c r="O82" s="188"/>
      <c r="P82" s="188"/>
      <c r="Q82" s="188"/>
      <c r="R82" s="188"/>
      <c r="S82" s="188"/>
      <c r="T82" s="188"/>
      <c r="U82" s="188"/>
      <c r="V82" s="188"/>
      <c r="W82" s="188"/>
      <c r="X82" s="188"/>
      <c r="Y82" s="188"/>
      <c r="Z82" s="205"/>
      <c r="AA82" s="173"/>
      <c r="AB82" s="173"/>
      <c r="AC82" s="173"/>
      <c r="AD82" s="173"/>
      <c r="AE82" s="173"/>
      <c r="AF82" s="173"/>
      <c r="AG82" s="173"/>
      <c r="AH82" s="173"/>
      <c r="AI82" s="173"/>
      <c r="AJ82" s="173"/>
      <c r="AK82" s="173"/>
      <c r="AL82" s="173"/>
      <c r="AM82" s="173"/>
      <c r="AN82" s="173"/>
      <c r="AO82" s="173"/>
      <c r="AP82" s="173"/>
      <c r="AQ82" s="173"/>
      <c r="AR82" s="173"/>
      <c r="AS82" s="173"/>
      <c r="AT82" s="173"/>
      <c r="AU82" s="173"/>
      <c r="AV82" s="206"/>
    </row>
    <row r="83" spans="1:48" ht="75" customHeight="1" thickBot="1">
      <c r="A83" s="548" t="s">
        <v>187</v>
      </c>
      <c r="B83" s="594">
        <f>'1. Samlet budgetoversigt'!E94-(SUM('2. Specifikationer'!D87:Y87))</f>
        <v>0</v>
      </c>
      <c r="C83" s="167" t="s">
        <v>162</v>
      </c>
      <c r="D83" s="185"/>
      <c r="E83" s="185"/>
      <c r="F83" s="185"/>
      <c r="G83" s="185"/>
      <c r="H83" s="185"/>
      <c r="I83" s="185"/>
      <c r="J83" s="185"/>
      <c r="K83" s="185"/>
      <c r="L83" s="185"/>
      <c r="M83" s="185"/>
      <c r="N83" s="185"/>
      <c r="O83" s="185"/>
      <c r="P83" s="185"/>
      <c r="Q83" s="185"/>
      <c r="R83" s="185"/>
      <c r="S83" s="185"/>
      <c r="T83" s="185"/>
      <c r="U83" s="185"/>
      <c r="V83" s="185"/>
      <c r="W83" s="185"/>
      <c r="X83" s="185"/>
      <c r="Y83" s="185"/>
      <c r="Z83" s="205"/>
      <c r="AA83" s="173"/>
      <c r="AB83" s="173"/>
      <c r="AC83" s="173"/>
      <c r="AD83" s="173"/>
      <c r="AE83" s="173"/>
      <c r="AF83" s="173"/>
      <c r="AG83" s="173"/>
      <c r="AH83" s="173"/>
      <c r="AI83" s="173"/>
      <c r="AJ83" s="173"/>
      <c r="AK83" s="173"/>
      <c r="AL83" s="173"/>
      <c r="AM83" s="173"/>
      <c r="AN83" s="173"/>
      <c r="AO83" s="173"/>
      <c r="AP83" s="173"/>
      <c r="AQ83" s="173"/>
      <c r="AR83" s="173"/>
      <c r="AS83" s="173"/>
      <c r="AT83" s="173"/>
      <c r="AU83" s="173"/>
      <c r="AV83" s="206"/>
    </row>
    <row r="84" spans="1:48" ht="14.5" thickBot="1">
      <c r="A84" s="548"/>
      <c r="B84" s="594"/>
      <c r="C84" s="168" t="s">
        <v>164</v>
      </c>
      <c r="D84" s="188"/>
      <c r="E84" s="188"/>
      <c r="F84" s="188"/>
      <c r="G84" s="188"/>
      <c r="H84" s="188"/>
      <c r="I84" s="188"/>
      <c r="J84" s="188"/>
      <c r="K84" s="188"/>
      <c r="L84" s="188"/>
      <c r="M84" s="188"/>
      <c r="N84" s="188"/>
      <c r="O84" s="188"/>
      <c r="P84" s="188"/>
      <c r="Q84" s="188"/>
      <c r="R84" s="188"/>
      <c r="S84" s="188"/>
      <c r="T84" s="188"/>
      <c r="U84" s="188"/>
      <c r="V84" s="188"/>
      <c r="W84" s="188"/>
      <c r="X84" s="188"/>
      <c r="Y84" s="188"/>
      <c r="Z84" s="205"/>
      <c r="AA84" s="173"/>
      <c r="AB84" s="173"/>
      <c r="AC84" s="173"/>
      <c r="AD84" s="173"/>
      <c r="AE84" s="173"/>
      <c r="AF84" s="173"/>
      <c r="AG84" s="173"/>
      <c r="AH84" s="173"/>
      <c r="AI84" s="173"/>
      <c r="AJ84" s="173"/>
      <c r="AK84" s="173"/>
      <c r="AL84" s="173"/>
      <c r="AM84" s="173"/>
      <c r="AN84" s="173"/>
      <c r="AO84" s="173"/>
      <c r="AP84" s="173"/>
      <c r="AQ84" s="173"/>
      <c r="AR84" s="173"/>
      <c r="AS84" s="173"/>
      <c r="AT84" s="173"/>
      <c r="AU84" s="173"/>
      <c r="AV84" s="206"/>
    </row>
    <row r="85" spans="1:48" ht="14.5" thickBot="1">
      <c r="A85" s="182" t="s">
        <v>188</v>
      </c>
      <c r="B85" s="227">
        <f>'1. Samlet budgetoversigt'!E95-(SUM('2. Specifikationer'!D88:Y88))</f>
        <v>0</v>
      </c>
      <c r="C85" s="169" t="s">
        <v>188</v>
      </c>
      <c r="D85" s="189"/>
      <c r="E85" s="189"/>
      <c r="F85" s="189"/>
      <c r="G85" s="189"/>
      <c r="H85" s="189"/>
      <c r="I85" s="189"/>
      <c r="J85" s="189"/>
      <c r="K85" s="189"/>
      <c r="L85" s="189"/>
      <c r="M85" s="189"/>
      <c r="N85" s="189"/>
      <c r="O85" s="189"/>
      <c r="P85" s="189"/>
      <c r="Q85" s="189"/>
      <c r="R85" s="189"/>
      <c r="S85" s="189"/>
      <c r="T85" s="189"/>
      <c r="U85" s="189"/>
      <c r="V85" s="189"/>
      <c r="W85" s="189"/>
      <c r="X85" s="189"/>
      <c r="Y85" s="189"/>
      <c r="Z85" s="205"/>
      <c r="AA85" s="173"/>
      <c r="AB85" s="173"/>
      <c r="AC85" s="173"/>
      <c r="AD85" s="173"/>
      <c r="AE85" s="173"/>
      <c r="AF85" s="173"/>
      <c r="AG85" s="173"/>
      <c r="AH85" s="173"/>
      <c r="AI85" s="173"/>
      <c r="AJ85" s="173"/>
      <c r="AK85" s="173"/>
      <c r="AL85" s="173"/>
      <c r="AM85" s="173"/>
      <c r="AN85" s="173"/>
      <c r="AO85" s="173"/>
      <c r="AP85" s="173"/>
      <c r="AQ85" s="173"/>
      <c r="AR85" s="173"/>
      <c r="AS85" s="173"/>
      <c r="AT85" s="173"/>
      <c r="AU85" s="173"/>
      <c r="AV85" s="206"/>
    </row>
    <row r="86" spans="1:48" ht="75" customHeight="1" thickBot="1">
      <c r="A86" s="548" t="s">
        <v>68</v>
      </c>
      <c r="B86" s="594">
        <f>'1. Samlet budgetoversigt'!E97-(SUM('2. Specifikationer'!D90:Y90))</f>
        <v>0</v>
      </c>
      <c r="C86" s="170" t="s">
        <v>162</v>
      </c>
      <c r="D86" s="185"/>
      <c r="E86" s="185"/>
      <c r="F86" s="185"/>
      <c r="G86" s="185"/>
      <c r="H86" s="185"/>
      <c r="I86" s="185"/>
      <c r="J86" s="185"/>
      <c r="K86" s="185"/>
      <c r="L86" s="185"/>
      <c r="M86" s="185"/>
      <c r="N86" s="185"/>
      <c r="O86" s="185"/>
      <c r="P86" s="185"/>
      <c r="Q86" s="185"/>
      <c r="R86" s="185"/>
      <c r="S86" s="185"/>
      <c r="T86" s="185"/>
      <c r="U86" s="185"/>
      <c r="V86" s="185"/>
      <c r="W86" s="185"/>
      <c r="X86" s="185"/>
      <c r="Y86" s="185"/>
      <c r="Z86" s="205"/>
      <c r="AA86" s="173"/>
      <c r="AB86" s="173"/>
      <c r="AC86" s="173"/>
      <c r="AD86" s="173"/>
      <c r="AE86" s="173"/>
      <c r="AF86" s="173"/>
      <c r="AG86" s="173"/>
      <c r="AH86" s="173"/>
      <c r="AI86" s="173"/>
      <c r="AJ86" s="173"/>
      <c r="AK86" s="173"/>
      <c r="AL86" s="173"/>
      <c r="AM86" s="173"/>
      <c r="AN86" s="173"/>
      <c r="AO86" s="173"/>
      <c r="AP86" s="173"/>
      <c r="AQ86" s="173"/>
      <c r="AR86" s="173"/>
      <c r="AS86" s="173"/>
      <c r="AT86" s="173"/>
      <c r="AU86" s="173"/>
      <c r="AV86" s="206"/>
    </row>
    <row r="87" spans="1:48" ht="14.5" thickBot="1">
      <c r="A87" s="548"/>
      <c r="B87" s="594"/>
      <c r="C87" s="166" t="s">
        <v>164</v>
      </c>
      <c r="D87" s="190"/>
      <c r="E87" s="188"/>
      <c r="F87" s="188"/>
      <c r="G87" s="188"/>
      <c r="H87" s="188"/>
      <c r="I87" s="188"/>
      <c r="J87" s="188"/>
      <c r="K87" s="188"/>
      <c r="L87" s="188"/>
      <c r="M87" s="188"/>
      <c r="N87" s="188"/>
      <c r="O87" s="188"/>
      <c r="P87" s="188"/>
      <c r="Q87" s="188"/>
      <c r="R87" s="188"/>
      <c r="S87" s="188"/>
      <c r="T87" s="188"/>
      <c r="U87" s="188"/>
      <c r="V87" s="188"/>
      <c r="W87" s="188"/>
      <c r="X87" s="188"/>
      <c r="Y87" s="188"/>
      <c r="Z87" s="207"/>
      <c r="AA87" s="208"/>
      <c r="AB87" s="208"/>
      <c r="AC87" s="208"/>
      <c r="AD87" s="208"/>
      <c r="AE87" s="208"/>
      <c r="AF87" s="208"/>
      <c r="AG87" s="208"/>
      <c r="AH87" s="208"/>
      <c r="AI87" s="208"/>
      <c r="AJ87" s="208"/>
      <c r="AK87" s="208"/>
      <c r="AL87" s="208"/>
      <c r="AM87" s="208"/>
      <c r="AN87" s="208"/>
      <c r="AO87" s="208"/>
      <c r="AP87" s="208"/>
      <c r="AQ87" s="208"/>
      <c r="AR87" s="208"/>
      <c r="AS87" s="208"/>
      <c r="AT87" s="208"/>
      <c r="AU87" s="208"/>
      <c r="AV87" s="209"/>
    </row>
    <row r="92" spans="1:48">
      <c r="A92" s="174" t="s">
        <v>24</v>
      </c>
      <c r="B92" s="175" t="str">
        <f>IF('1. Samlet budgetoversigt'!B108="","",'1. Samlet budgetoversigt'!B108)</f>
        <v/>
      </c>
      <c r="C92" s="174" t="s">
        <v>39</v>
      </c>
    </row>
    <row r="94" spans="1:48" ht="14.5" thickBot="1">
      <c r="B94" s="174" t="s">
        <v>160</v>
      </c>
      <c r="C94" s="179" t="s">
        <v>161</v>
      </c>
      <c r="D94" s="183" t="s">
        <v>165</v>
      </c>
      <c r="E94" s="183" t="s">
        <v>166</v>
      </c>
      <c r="F94" s="183" t="s">
        <v>167</v>
      </c>
      <c r="G94" s="183" t="s">
        <v>168</v>
      </c>
      <c r="H94" s="183" t="s">
        <v>169</v>
      </c>
      <c r="I94" s="183" t="s">
        <v>170</v>
      </c>
      <c r="J94" s="183" t="s">
        <v>171</v>
      </c>
      <c r="K94" s="183" t="s">
        <v>172</v>
      </c>
      <c r="L94" s="183" t="s">
        <v>173</v>
      </c>
      <c r="M94" s="183" t="s">
        <v>174</v>
      </c>
      <c r="N94" s="183" t="s">
        <v>175</v>
      </c>
      <c r="O94" s="183" t="s">
        <v>176</v>
      </c>
      <c r="P94" s="183" t="s">
        <v>177</v>
      </c>
      <c r="Q94" s="183" t="s">
        <v>178</v>
      </c>
      <c r="R94" s="183" t="s">
        <v>179</v>
      </c>
      <c r="S94" s="183" t="s">
        <v>180</v>
      </c>
      <c r="T94" s="183" t="s">
        <v>181</v>
      </c>
      <c r="U94" s="183" t="s">
        <v>182</v>
      </c>
      <c r="V94" s="183" t="s">
        <v>183</v>
      </c>
      <c r="W94" s="183" t="s">
        <v>184</v>
      </c>
      <c r="X94" s="183" t="s">
        <v>185</v>
      </c>
      <c r="Y94" s="183" t="s">
        <v>186</v>
      </c>
      <c r="Z94" s="201" t="s">
        <v>199</v>
      </c>
      <c r="AA94" s="172"/>
      <c r="AB94" s="172"/>
      <c r="AC94" s="172"/>
      <c r="AD94" s="172"/>
      <c r="AE94" s="172"/>
      <c r="AF94" s="172"/>
      <c r="AG94" s="172"/>
      <c r="AH94" s="172"/>
      <c r="AI94" s="172"/>
      <c r="AJ94" s="172"/>
      <c r="AK94" s="172"/>
      <c r="AL94" s="172"/>
      <c r="AM94" s="172"/>
      <c r="AN94" s="172"/>
      <c r="AO94" s="172"/>
      <c r="AP94" s="172"/>
      <c r="AQ94" s="172"/>
      <c r="AR94" s="172"/>
      <c r="AS94" s="172"/>
      <c r="AT94" s="172"/>
      <c r="AU94" s="172"/>
      <c r="AV94" s="172"/>
    </row>
    <row r="95" spans="1:48" ht="75" customHeight="1">
      <c r="A95" s="550" t="s">
        <v>67</v>
      </c>
      <c r="B95" s="596" t="s">
        <v>201</v>
      </c>
      <c r="C95" s="181" t="s">
        <v>162</v>
      </c>
      <c r="D95" s="185"/>
      <c r="E95" s="185"/>
      <c r="F95" s="185"/>
      <c r="G95" s="185"/>
      <c r="H95" s="185"/>
      <c r="I95" s="185"/>
      <c r="J95" s="185"/>
      <c r="K95" s="185"/>
      <c r="L95" s="185"/>
      <c r="M95" s="185"/>
      <c r="N95" s="185"/>
      <c r="O95" s="185"/>
      <c r="P95" s="185"/>
      <c r="Q95" s="185"/>
      <c r="R95" s="185"/>
      <c r="S95" s="185"/>
      <c r="T95" s="185"/>
      <c r="U95" s="185"/>
      <c r="V95" s="185"/>
      <c r="W95" s="185"/>
      <c r="X95" s="185"/>
      <c r="Y95" s="185"/>
      <c r="Z95" s="202"/>
      <c r="AA95" s="203"/>
      <c r="AB95" s="203"/>
      <c r="AC95" s="203"/>
      <c r="AD95" s="203"/>
      <c r="AE95" s="203"/>
      <c r="AF95" s="203"/>
      <c r="AG95" s="203"/>
      <c r="AH95" s="203"/>
      <c r="AI95" s="203"/>
      <c r="AJ95" s="203"/>
      <c r="AK95" s="203"/>
      <c r="AL95" s="203"/>
      <c r="AM95" s="203"/>
      <c r="AN95" s="203"/>
      <c r="AO95" s="203"/>
      <c r="AP95" s="203"/>
      <c r="AQ95" s="203"/>
      <c r="AR95" s="203"/>
      <c r="AS95" s="203"/>
      <c r="AT95" s="203"/>
      <c r="AU95" s="203"/>
      <c r="AV95" s="204"/>
    </row>
    <row r="96" spans="1:48">
      <c r="A96" s="554"/>
      <c r="B96" s="597"/>
      <c r="C96" s="165" t="s">
        <v>163</v>
      </c>
      <c r="D96" s="186"/>
      <c r="E96" s="186"/>
      <c r="F96" s="186"/>
      <c r="G96" s="186"/>
      <c r="H96" s="186"/>
      <c r="I96" s="186"/>
      <c r="J96" s="186"/>
      <c r="K96" s="186"/>
      <c r="L96" s="186"/>
      <c r="M96" s="186"/>
      <c r="N96" s="186"/>
      <c r="O96" s="186"/>
      <c r="P96" s="186"/>
      <c r="Q96" s="186"/>
      <c r="R96" s="186"/>
      <c r="S96" s="186"/>
      <c r="T96" s="186"/>
      <c r="U96" s="186"/>
      <c r="V96" s="186"/>
      <c r="W96" s="186"/>
      <c r="X96" s="186"/>
      <c r="Y96" s="186"/>
      <c r="Z96" s="205"/>
      <c r="AA96" s="173"/>
      <c r="AB96" s="173"/>
      <c r="AC96" s="173"/>
      <c r="AD96" s="173"/>
      <c r="AE96" s="173"/>
      <c r="AF96" s="173"/>
      <c r="AG96" s="173"/>
      <c r="AH96" s="173"/>
      <c r="AI96" s="173"/>
      <c r="AJ96" s="173"/>
      <c r="AK96" s="173"/>
      <c r="AL96" s="173"/>
      <c r="AM96" s="173"/>
      <c r="AN96" s="173"/>
      <c r="AO96" s="173"/>
      <c r="AP96" s="173"/>
      <c r="AQ96" s="173"/>
      <c r="AR96" s="173"/>
      <c r="AS96" s="173"/>
      <c r="AT96" s="173"/>
      <c r="AU96" s="173"/>
      <c r="AV96" s="206"/>
    </row>
    <row r="97" spans="1:48" ht="14.5" thickBot="1">
      <c r="A97" s="554"/>
      <c r="B97" s="598"/>
      <c r="C97" s="165" t="s">
        <v>9</v>
      </c>
      <c r="D97" s="186"/>
      <c r="E97" s="186"/>
      <c r="F97" s="186"/>
      <c r="G97" s="186"/>
      <c r="H97" s="186"/>
      <c r="I97" s="186"/>
      <c r="J97" s="186"/>
      <c r="K97" s="186"/>
      <c r="L97" s="186"/>
      <c r="M97" s="186"/>
      <c r="N97" s="186"/>
      <c r="O97" s="186"/>
      <c r="P97" s="186"/>
      <c r="Q97" s="186"/>
      <c r="R97" s="186"/>
      <c r="S97" s="186"/>
      <c r="T97" s="186"/>
      <c r="U97" s="186"/>
      <c r="V97" s="186"/>
      <c r="W97" s="186"/>
      <c r="X97" s="186"/>
      <c r="Y97" s="186"/>
      <c r="Z97" s="205"/>
      <c r="AA97" s="173"/>
      <c r="AB97" s="173"/>
      <c r="AC97" s="173"/>
      <c r="AD97" s="173"/>
      <c r="AE97" s="173"/>
      <c r="AF97" s="173"/>
      <c r="AG97" s="173"/>
      <c r="AH97" s="173"/>
      <c r="AI97" s="173"/>
      <c r="AJ97" s="173"/>
      <c r="AK97" s="173"/>
      <c r="AL97" s="173"/>
      <c r="AM97" s="173"/>
      <c r="AN97" s="173"/>
      <c r="AO97" s="173"/>
      <c r="AP97" s="173"/>
      <c r="AQ97" s="173"/>
      <c r="AR97" s="173"/>
      <c r="AS97" s="173"/>
      <c r="AT97" s="173"/>
      <c r="AU97" s="173"/>
      <c r="AV97" s="206"/>
    </row>
    <row r="98" spans="1:48" ht="14.5" thickBot="1">
      <c r="A98" s="551"/>
      <c r="B98" s="226">
        <f>'1. Samlet budgetoversigt'!E113-(SUM('2. Specifikationer'!D101:Y101))</f>
        <v>0</v>
      </c>
      <c r="C98" s="166" t="s">
        <v>164</v>
      </c>
      <c r="D98" s="177" t="str">
        <f>IF(D96*D97=0,"",(D96*D97))</f>
        <v/>
      </c>
      <c r="E98" s="177" t="str">
        <f t="shared" ref="E98:AV98" si="8">IF(E96*E97=0,"",(E96*E97))</f>
        <v/>
      </c>
      <c r="F98" s="177" t="str">
        <f t="shared" si="8"/>
        <v/>
      </c>
      <c r="G98" s="177" t="str">
        <f t="shared" si="8"/>
        <v/>
      </c>
      <c r="H98" s="177" t="str">
        <f t="shared" si="8"/>
        <v/>
      </c>
      <c r="I98" s="177" t="str">
        <f t="shared" si="8"/>
        <v/>
      </c>
      <c r="J98" s="177" t="str">
        <f t="shared" si="8"/>
        <v/>
      </c>
      <c r="K98" s="177" t="str">
        <f t="shared" si="8"/>
        <v/>
      </c>
      <c r="L98" s="177" t="str">
        <f t="shared" si="8"/>
        <v/>
      </c>
      <c r="M98" s="177" t="str">
        <f t="shared" si="8"/>
        <v/>
      </c>
      <c r="N98" s="177" t="str">
        <f t="shared" si="8"/>
        <v/>
      </c>
      <c r="O98" s="177" t="str">
        <f t="shared" si="8"/>
        <v/>
      </c>
      <c r="P98" s="177" t="str">
        <f t="shared" si="8"/>
        <v/>
      </c>
      <c r="Q98" s="177" t="str">
        <f t="shared" si="8"/>
        <v/>
      </c>
      <c r="R98" s="177" t="str">
        <f t="shared" si="8"/>
        <v/>
      </c>
      <c r="S98" s="177" t="str">
        <f t="shared" si="8"/>
        <v/>
      </c>
      <c r="T98" s="177" t="str">
        <f t="shared" si="8"/>
        <v/>
      </c>
      <c r="U98" s="177" t="str">
        <f t="shared" si="8"/>
        <v/>
      </c>
      <c r="V98" s="177" t="str">
        <f t="shared" si="8"/>
        <v/>
      </c>
      <c r="W98" s="177" t="str">
        <f t="shared" si="8"/>
        <v/>
      </c>
      <c r="X98" s="177" t="str">
        <f t="shared" si="8"/>
        <v/>
      </c>
      <c r="Y98" s="177" t="str">
        <f t="shared" si="8"/>
        <v/>
      </c>
      <c r="Z98" s="210" t="str">
        <f t="shared" si="8"/>
        <v/>
      </c>
      <c r="AA98" s="211" t="str">
        <f t="shared" si="8"/>
        <v/>
      </c>
      <c r="AB98" s="211" t="str">
        <f t="shared" si="8"/>
        <v/>
      </c>
      <c r="AC98" s="211" t="str">
        <f t="shared" si="8"/>
        <v/>
      </c>
      <c r="AD98" s="211" t="str">
        <f t="shared" si="8"/>
        <v/>
      </c>
      <c r="AE98" s="211" t="str">
        <f t="shared" si="8"/>
        <v/>
      </c>
      <c r="AF98" s="211" t="str">
        <f t="shared" si="8"/>
        <v/>
      </c>
      <c r="AG98" s="211" t="str">
        <f t="shared" si="8"/>
        <v/>
      </c>
      <c r="AH98" s="211" t="str">
        <f t="shared" si="8"/>
        <v/>
      </c>
      <c r="AI98" s="211" t="str">
        <f t="shared" si="8"/>
        <v/>
      </c>
      <c r="AJ98" s="211" t="str">
        <f t="shared" si="8"/>
        <v/>
      </c>
      <c r="AK98" s="211" t="str">
        <f t="shared" si="8"/>
        <v/>
      </c>
      <c r="AL98" s="211" t="str">
        <f t="shared" si="8"/>
        <v/>
      </c>
      <c r="AM98" s="211" t="str">
        <f t="shared" si="8"/>
        <v/>
      </c>
      <c r="AN98" s="211" t="str">
        <f t="shared" si="8"/>
        <v/>
      </c>
      <c r="AO98" s="211" t="str">
        <f t="shared" si="8"/>
        <v/>
      </c>
      <c r="AP98" s="211" t="str">
        <f t="shared" si="8"/>
        <v/>
      </c>
      <c r="AQ98" s="211" t="str">
        <f t="shared" si="8"/>
        <v/>
      </c>
      <c r="AR98" s="211" t="str">
        <f t="shared" si="8"/>
        <v/>
      </c>
      <c r="AS98" s="211" t="str">
        <f t="shared" si="8"/>
        <v/>
      </c>
      <c r="AT98" s="211" t="str">
        <f t="shared" si="8"/>
        <v/>
      </c>
      <c r="AU98" s="211" t="str">
        <f t="shared" si="8"/>
        <v/>
      </c>
      <c r="AV98" s="212" t="str">
        <f t="shared" si="8"/>
        <v/>
      </c>
    </row>
    <row r="99" spans="1:48" ht="75" customHeight="1">
      <c r="A99" s="554" t="s">
        <v>3</v>
      </c>
      <c r="B99" s="595">
        <f>'1. Samlet budgetoversigt'!E114-(SUM('2. Specifikationer'!D105:Y105))</f>
        <v>0</v>
      </c>
      <c r="C99" s="170" t="s">
        <v>162</v>
      </c>
      <c r="D99" s="187"/>
      <c r="E99" s="187"/>
      <c r="F99" s="187"/>
      <c r="G99" s="187"/>
      <c r="H99" s="187"/>
      <c r="I99" s="187"/>
      <c r="J99" s="187"/>
      <c r="K99" s="187"/>
      <c r="L99" s="187"/>
      <c r="M99" s="187"/>
      <c r="N99" s="187"/>
      <c r="O99" s="187"/>
      <c r="P99" s="187"/>
      <c r="Q99" s="187"/>
      <c r="R99" s="187"/>
      <c r="S99" s="187"/>
      <c r="T99" s="187"/>
      <c r="U99" s="187"/>
      <c r="V99" s="187"/>
      <c r="W99" s="187"/>
      <c r="X99" s="187"/>
      <c r="Y99" s="187"/>
      <c r="Z99" s="205"/>
      <c r="AA99" s="173"/>
      <c r="AB99" s="173"/>
      <c r="AC99" s="173"/>
      <c r="AD99" s="173"/>
      <c r="AE99" s="173"/>
      <c r="AF99" s="173"/>
      <c r="AG99" s="173"/>
      <c r="AH99" s="173"/>
      <c r="AI99" s="173"/>
      <c r="AJ99" s="173"/>
      <c r="AK99" s="173"/>
      <c r="AL99" s="173"/>
      <c r="AM99" s="173"/>
      <c r="AN99" s="173"/>
      <c r="AO99" s="173"/>
      <c r="AP99" s="173"/>
      <c r="AQ99" s="173"/>
      <c r="AR99" s="173"/>
      <c r="AS99" s="173"/>
      <c r="AT99" s="173"/>
      <c r="AU99" s="173"/>
      <c r="AV99" s="206"/>
    </row>
    <row r="100" spans="1:48">
      <c r="A100" s="554"/>
      <c r="B100" s="595"/>
      <c r="C100" s="165" t="s">
        <v>163</v>
      </c>
      <c r="D100" s="186"/>
      <c r="E100" s="186"/>
      <c r="F100" s="186"/>
      <c r="G100" s="186"/>
      <c r="H100" s="186"/>
      <c r="I100" s="186"/>
      <c r="J100" s="186"/>
      <c r="K100" s="186"/>
      <c r="L100" s="186"/>
      <c r="M100" s="186"/>
      <c r="N100" s="186"/>
      <c r="O100" s="186"/>
      <c r="P100" s="186"/>
      <c r="Q100" s="186"/>
      <c r="R100" s="186"/>
      <c r="S100" s="186"/>
      <c r="T100" s="186"/>
      <c r="U100" s="186"/>
      <c r="V100" s="186"/>
      <c r="W100" s="186"/>
      <c r="X100" s="186"/>
      <c r="Y100" s="186"/>
      <c r="Z100" s="205"/>
      <c r="AA100" s="173"/>
      <c r="AB100" s="173"/>
      <c r="AC100" s="173"/>
      <c r="AD100" s="173"/>
      <c r="AE100" s="173"/>
      <c r="AF100" s="173"/>
      <c r="AG100" s="173"/>
      <c r="AH100" s="173"/>
      <c r="AI100" s="173"/>
      <c r="AJ100" s="173"/>
      <c r="AK100" s="173"/>
      <c r="AL100" s="173"/>
      <c r="AM100" s="173"/>
      <c r="AN100" s="173"/>
      <c r="AO100" s="173"/>
      <c r="AP100" s="173"/>
      <c r="AQ100" s="173"/>
      <c r="AR100" s="173"/>
      <c r="AS100" s="173"/>
      <c r="AT100" s="173"/>
      <c r="AU100" s="173"/>
      <c r="AV100" s="206"/>
    </row>
    <row r="101" spans="1:48">
      <c r="A101" s="554"/>
      <c r="B101" s="595"/>
      <c r="C101" s="165" t="s">
        <v>9</v>
      </c>
      <c r="D101" s="186"/>
      <c r="E101" s="186"/>
      <c r="F101" s="186"/>
      <c r="G101" s="186"/>
      <c r="H101" s="186"/>
      <c r="I101" s="186"/>
      <c r="J101" s="186"/>
      <c r="K101" s="186"/>
      <c r="L101" s="186"/>
      <c r="M101" s="186"/>
      <c r="N101" s="186"/>
      <c r="O101" s="186"/>
      <c r="P101" s="186"/>
      <c r="Q101" s="186"/>
      <c r="R101" s="186"/>
      <c r="S101" s="186"/>
      <c r="T101" s="186"/>
      <c r="U101" s="186"/>
      <c r="V101" s="186"/>
      <c r="W101" s="186"/>
      <c r="X101" s="186"/>
      <c r="Y101" s="186"/>
      <c r="Z101" s="205"/>
      <c r="AA101" s="173"/>
      <c r="AB101" s="173"/>
      <c r="AC101" s="173"/>
      <c r="AD101" s="173"/>
      <c r="AE101" s="173"/>
      <c r="AF101" s="173"/>
      <c r="AG101" s="173"/>
      <c r="AH101" s="173"/>
      <c r="AI101" s="173"/>
      <c r="AJ101" s="173"/>
      <c r="AK101" s="173"/>
      <c r="AL101" s="173"/>
      <c r="AM101" s="173"/>
      <c r="AN101" s="173"/>
      <c r="AO101" s="173"/>
      <c r="AP101" s="173"/>
      <c r="AQ101" s="173"/>
      <c r="AR101" s="173"/>
      <c r="AS101" s="173"/>
      <c r="AT101" s="173"/>
      <c r="AU101" s="173"/>
      <c r="AV101" s="206"/>
    </row>
    <row r="102" spans="1:48" ht="14.5" thickBot="1">
      <c r="A102" s="554"/>
      <c r="B102" s="595"/>
      <c r="C102" s="168" t="s">
        <v>164</v>
      </c>
      <c r="D102" s="180" t="str">
        <f>IF(D100*D101=0,"",(D100*D101))</f>
        <v/>
      </c>
      <c r="E102" s="180" t="str">
        <f t="shared" ref="E102:AV102" si="9">IF(E100*E101=0,"",(E100*E101))</f>
        <v/>
      </c>
      <c r="F102" s="180" t="str">
        <f t="shared" si="9"/>
        <v/>
      </c>
      <c r="G102" s="180" t="str">
        <f t="shared" si="9"/>
        <v/>
      </c>
      <c r="H102" s="180" t="str">
        <f t="shared" si="9"/>
        <v/>
      </c>
      <c r="I102" s="180" t="str">
        <f t="shared" si="9"/>
        <v/>
      </c>
      <c r="J102" s="180" t="str">
        <f t="shared" si="9"/>
        <v/>
      </c>
      <c r="K102" s="180" t="str">
        <f t="shared" si="9"/>
        <v/>
      </c>
      <c r="L102" s="180" t="str">
        <f t="shared" si="9"/>
        <v/>
      </c>
      <c r="M102" s="180" t="str">
        <f t="shared" si="9"/>
        <v/>
      </c>
      <c r="N102" s="180" t="str">
        <f t="shared" si="9"/>
        <v/>
      </c>
      <c r="O102" s="180" t="str">
        <f t="shared" si="9"/>
        <v/>
      </c>
      <c r="P102" s="180" t="str">
        <f t="shared" si="9"/>
        <v/>
      </c>
      <c r="Q102" s="180" t="str">
        <f t="shared" si="9"/>
        <v/>
      </c>
      <c r="R102" s="180" t="str">
        <f t="shared" si="9"/>
        <v/>
      </c>
      <c r="S102" s="180" t="str">
        <f t="shared" si="9"/>
        <v/>
      </c>
      <c r="T102" s="180" t="str">
        <f t="shared" si="9"/>
        <v/>
      </c>
      <c r="U102" s="180" t="str">
        <f t="shared" si="9"/>
        <v/>
      </c>
      <c r="V102" s="180" t="str">
        <f t="shared" si="9"/>
        <v/>
      </c>
      <c r="W102" s="180" t="str">
        <f t="shared" si="9"/>
        <v/>
      </c>
      <c r="X102" s="180" t="str">
        <f t="shared" si="9"/>
        <v/>
      </c>
      <c r="Y102" s="180" t="str">
        <f t="shared" si="9"/>
        <v/>
      </c>
      <c r="Z102" s="210" t="str">
        <f t="shared" si="9"/>
        <v/>
      </c>
      <c r="AA102" s="211" t="str">
        <f t="shared" si="9"/>
        <v/>
      </c>
      <c r="AB102" s="211" t="str">
        <f t="shared" si="9"/>
        <v/>
      </c>
      <c r="AC102" s="211" t="str">
        <f t="shared" si="9"/>
        <v/>
      </c>
      <c r="AD102" s="211" t="str">
        <f t="shared" si="9"/>
        <v/>
      </c>
      <c r="AE102" s="211" t="str">
        <f t="shared" si="9"/>
        <v/>
      </c>
      <c r="AF102" s="211" t="str">
        <f t="shared" si="9"/>
        <v/>
      </c>
      <c r="AG102" s="211" t="str">
        <f t="shared" si="9"/>
        <v/>
      </c>
      <c r="AH102" s="211" t="str">
        <f t="shared" si="9"/>
        <v/>
      </c>
      <c r="AI102" s="211" t="str">
        <f t="shared" si="9"/>
        <v/>
      </c>
      <c r="AJ102" s="211" t="str">
        <f t="shared" si="9"/>
        <v/>
      </c>
      <c r="AK102" s="211" t="str">
        <f t="shared" si="9"/>
        <v/>
      </c>
      <c r="AL102" s="211" t="str">
        <f t="shared" si="9"/>
        <v/>
      </c>
      <c r="AM102" s="211" t="str">
        <f t="shared" si="9"/>
        <v/>
      </c>
      <c r="AN102" s="211" t="str">
        <f t="shared" si="9"/>
        <v/>
      </c>
      <c r="AO102" s="211" t="str">
        <f t="shared" si="9"/>
        <v/>
      </c>
      <c r="AP102" s="211" t="str">
        <f t="shared" si="9"/>
        <v/>
      </c>
      <c r="AQ102" s="211" t="str">
        <f t="shared" si="9"/>
        <v/>
      </c>
      <c r="AR102" s="211" t="str">
        <f t="shared" si="9"/>
        <v/>
      </c>
      <c r="AS102" s="211" t="str">
        <f t="shared" si="9"/>
        <v/>
      </c>
      <c r="AT102" s="211" t="str">
        <f t="shared" si="9"/>
        <v/>
      </c>
      <c r="AU102" s="211" t="str">
        <f t="shared" si="9"/>
        <v/>
      </c>
      <c r="AV102" s="212" t="str">
        <f t="shared" si="9"/>
        <v/>
      </c>
    </row>
    <row r="103" spans="1:48" ht="75" customHeight="1" thickBot="1">
      <c r="A103" s="548" t="s">
        <v>69</v>
      </c>
      <c r="B103" s="594">
        <f>'1. Samlet budgetoversigt'!E115-(SUM('2. Specifikationer'!D107:Y107))</f>
        <v>0</v>
      </c>
      <c r="C103" s="167" t="s">
        <v>162</v>
      </c>
      <c r="D103" s="185"/>
      <c r="E103" s="185"/>
      <c r="F103" s="185"/>
      <c r="G103" s="185"/>
      <c r="H103" s="185"/>
      <c r="I103" s="185"/>
      <c r="J103" s="185"/>
      <c r="K103" s="185"/>
      <c r="L103" s="185"/>
      <c r="M103" s="185"/>
      <c r="N103" s="185"/>
      <c r="O103" s="185"/>
      <c r="P103" s="185"/>
      <c r="Q103" s="185"/>
      <c r="R103" s="185"/>
      <c r="S103" s="185"/>
      <c r="T103" s="185"/>
      <c r="U103" s="185"/>
      <c r="V103" s="185"/>
      <c r="W103" s="185"/>
      <c r="X103" s="185"/>
      <c r="Y103" s="185"/>
      <c r="Z103" s="205"/>
      <c r="AA103" s="173"/>
      <c r="AB103" s="173"/>
      <c r="AC103" s="173"/>
      <c r="AD103" s="173"/>
      <c r="AE103" s="173"/>
      <c r="AF103" s="173"/>
      <c r="AG103" s="173"/>
      <c r="AH103" s="173"/>
      <c r="AI103" s="173"/>
      <c r="AJ103" s="173"/>
      <c r="AK103" s="173"/>
      <c r="AL103" s="173"/>
      <c r="AM103" s="173"/>
      <c r="AN103" s="173"/>
      <c r="AO103" s="173"/>
      <c r="AP103" s="173"/>
      <c r="AQ103" s="173"/>
      <c r="AR103" s="173"/>
      <c r="AS103" s="173"/>
      <c r="AT103" s="173"/>
      <c r="AU103" s="173"/>
      <c r="AV103" s="206"/>
    </row>
    <row r="104" spans="1:48" ht="14.5" thickBot="1">
      <c r="A104" s="548"/>
      <c r="B104" s="594"/>
      <c r="C104" s="166" t="s">
        <v>164</v>
      </c>
      <c r="D104" s="188"/>
      <c r="E104" s="188"/>
      <c r="F104" s="188"/>
      <c r="G104" s="188"/>
      <c r="H104" s="188"/>
      <c r="I104" s="188"/>
      <c r="J104" s="188"/>
      <c r="K104" s="188"/>
      <c r="L104" s="188"/>
      <c r="M104" s="188"/>
      <c r="N104" s="188"/>
      <c r="O104" s="188"/>
      <c r="P104" s="188"/>
      <c r="Q104" s="188"/>
      <c r="R104" s="188"/>
      <c r="S104" s="188"/>
      <c r="T104" s="188"/>
      <c r="U104" s="188"/>
      <c r="V104" s="188"/>
      <c r="W104" s="188"/>
      <c r="X104" s="188"/>
      <c r="Y104" s="188"/>
      <c r="Z104" s="205"/>
      <c r="AA104" s="173"/>
      <c r="AB104" s="173"/>
      <c r="AC104" s="173"/>
      <c r="AD104" s="173"/>
      <c r="AE104" s="173"/>
      <c r="AF104" s="173"/>
      <c r="AG104" s="173"/>
      <c r="AH104" s="173"/>
      <c r="AI104" s="173"/>
      <c r="AJ104" s="173"/>
      <c r="AK104" s="173"/>
      <c r="AL104" s="173"/>
      <c r="AM104" s="173"/>
      <c r="AN104" s="173"/>
      <c r="AO104" s="173"/>
      <c r="AP104" s="173"/>
      <c r="AQ104" s="173"/>
      <c r="AR104" s="173"/>
      <c r="AS104" s="173"/>
      <c r="AT104" s="173"/>
      <c r="AU104" s="173"/>
      <c r="AV104" s="206"/>
    </row>
    <row r="105" spans="1:48" ht="75" customHeight="1" thickBot="1">
      <c r="A105" s="548" t="s">
        <v>187</v>
      </c>
      <c r="B105" s="594">
        <f>'1. Samlet budgetoversigt'!E116-(SUM('2. Specifikationer'!D109:Y109))</f>
        <v>0</v>
      </c>
      <c r="C105" s="167" t="s">
        <v>162</v>
      </c>
      <c r="D105" s="185"/>
      <c r="E105" s="185"/>
      <c r="F105" s="185"/>
      <c r="G105" s="185"/>
      <c r="H105" s="185"/>
      <c r="I105" s="185"/>
      <c r="J105" s="185"/>
      <c r="K105" s="185"/>
      <c r="L105" s="185"/>
      <c r="M105" s="185"/>
      <c r="N105" s="185"/>
      <c r="O105" s="185"/>
      <c r="P105" s="185"/>
      <c r="Q105" s="185"/>
      <c r="R105" s="185"/>
      <c r="S105" s="185"/>
      <c r="T105" s="185"/>
      <c r="U105" s="185"/>
      <c r="V105" s="185"/>
      <c r="W105" s="185"/>
      <c r="X105" s="185"/>
      <c r="Y105" s="185"/>
      <c r="Z105" s="205"/>
      <c r="AA105" s="173"/>
      <c r="AB105" s="173"/>
      <c r="AC105" s="173"/>
      <c r="AD105" s="173"/>
      <c r="AE105" s="173"/>
      <c r="AF105" s="173"/>
      <c r="AG105" s="173"/>
      <c r="AH105" s="173"/>
      <c r="AI105" s="173"/>
      <c r="AJ105" s="173"/>
      <c r="AK105" s="173"/>
      <c r="AL105" s="173"/>
      <c r="AM105" s="173"/>
      <c r="AN105" s="173"/>
      <c r="AO105" s="173"/>
      <c r="AP105" s="173"/>
      <c r="AQ105" s="173"/>
      <c r="AR105" s="173"/>
      <c r="AS105" s="173"/>
      <c r="AT105" s="173"/>
      <c r="AU105" s="173"/>
      <c r="AV105" s="206"/>
    </row>
    <row r="106" spans="1:48" ht="14.5" thickBot="1">
      <c r="A106" s="548"/>
      <c r="B106" s="594"/>
      <c r="C106" s="168" t="s">
        <v>164</v>
      </c>
      <c r="D106" s="188"/>
      <c r="E106" s="188"/>
      <c r="F106" s="188"/>
      <c r="G106" s="188"/>
      <c r="H106" s="188"/>
      <c r="I106" s="188"/>
      <c r="J106" s="188"/>
      <c r="K106" s="188"/>
      <c r="L106" s="188"/>
      <c r="M106" s="188"/>
      <c r="N106" s="188"/>
      <c r="O106" s="188"/>
      <c r="P106" s="188"/>
      <c r="Q106" s="188"/>
      <c r="R106" s="188"/>
      <c r="S106" s="188"/>
      <c r="T106" s="188"/>
      <c r="U106" s="188"/>
      <c r="V106" s="188"/>
      <c r="W106" s="188"/>
      <c r="X106" s="188"/>
      <c r="Y106" s="188"/>
      <c r="Z106" s="205"/>
      <c r="AA106" s="173"/>
      <c r="AB106" s="173"/>
      <c r="AC106" s="173"/>
      <c r="AD106" s="173"/>
      <c r="AE106" s="173"/>
      <c r="AF106" s="173"/>
      <c r="AG106" s="173"/>
      <c r="AH106" s="173"/>
      <c r="AI106" s="173"/>
      <c r="AJ106" s="173"/>
      <c r="AK106" s="173"/>
      <c r="AL106" s="173"/>
      <c r="AM106" s="173"/>
      <c r="AN106" s="173"/>
      <c r="AO106" s="173"/>
      <c r="AP106" s="173"/>
      <c r="AQ106" s="173"/>
      <c r="AR106" s="173"/>
      <c r="AS106" s="173"/>
      <c r="AT106" s="173"/>
      <c r="AU106" s="173"/>
      <c r="AV106" s="206"/>
    </row>
    <row r="107" spans="1:48" ht="14.5" thickBot="1">
      <c r="A107" s="182" t="s">
        <v>188</v>
      </c>
      <c r="B107" s="227">
        <f>'1. Samlet budgetoversigt'!E117-(SUM('2. Specifikationer'!D110:Y110))</f>
        <v>0</v>
      </c>
      <c r="C107" s="169" t="s">
        <v>188</v>
      </c>
      <c r="D107" s="189"/>
      <c r="E107" s="189"/>
      <c r="F107" s="189"/>
      <c r="G107" s="189"/>
      <c r="H107" s="189"/>
      <c r="I107" s="189"/>
      <c r="J107" s="189"/>
      <c r="K107" s="189"/>
      <c r="L107" s="189"/>
      <c r="M107" s="189"/>
      <c r="N107" s="189"/>
      <c r="O107" s="189"/>
      <c r="P107" s="189"/>
      <c r="Q107" s="189"/>
      <c r="R107" s="189"/>
      <c r="S107" s="189"/>
      <c r="T107" s="189"/>
      <c r="U107" s="189"/>
      <c r="V107" s="189"/>
      <c r="W107" s="189"/>
      <c r="X107" s="189"/>
      <c r="Y107" s="189"/>
      <c r="Z107" s="205"/>
      <c r="AA107" s="173"/>
      <c r="AB107" s="173"/>
      <c r="AC107" s="173"/>
      <c r="AD107" s="173"/>
      <c r="AE107" s="173"/>
      <c r="AF107" s="173"/>
      <c r="AG107" s="173"/>
      <c r="AH107" s="173"/>
      <c r="AI107" s="173"/>
      <c r="AJ107" s="173"/>
      <c r="AK107" s="173"/>
      <c r="AL107" s="173"/>
      <c r="AM107" s="173"/>
      <c r="AN107" s="173"/>
      <c r="AO107" s="173"/>
      <c r="AP107" s="173"/>
      <c r="AQ107" s="173"/>
      <c r="AR107" s="173"/>
      <c r="AS107" s="173"/>
      <c r="AT107" s="173"/>
      <c r="AU107" s="173"/>
      <c r="AV107" s="206"/>
    </row>
    <row r="108" spans="1:48" ht="75" customHeight="1" thickBot="1">
      <c r="A108" s="548" t="s">
        <v>68</v>
      </c>
      <c r="B108" s="594">
        <f>'1. Samlet budgetoversigt'!E119-(SUM('2. Specifikationer'!D112:Y112))</f>
        <v>0</v>
      </c>
      <c r="C108" s="170" t="s">
        <v>162</v>
      </c>
      <c r="D108" s="185"/>
      <c r="E108" s="185"/>
      <c r="F108" s="185"/>
      <c r="G108" s="185"/>
      <c r="H108" s="185"/>
      <c r="I108" s="185"/>
      <c r="J108" s="185"/>
      <c r="K108" s="185"/>
      <c r="L108" s="185"/>
      <c r="M108" s="185"/>
      <c r="N108" s="185"/>
      <c r="O108" s="185"/>
      <c r="P108" s="185"/>
      <c r="Q108" s="185"/>
      <c r="R108" s="185"/>
      <c r="S108" s="185"/>
      <c r="T108" s="185"/>
      <c r="U108" s="185"/>
      <c r="V108" s="185"/>
      <c r="W108" s="185"/>
      <c r="X108" s="185"/>
      <c r="Y108" s="185"/>
      <c r="Z108" s="205"/>
      <c r="AA108" s="173"/>
      <c r="AB108" s="173"/>
      <c r="AC108" s="173"/>
      <c r="AD108" s="173"/>
      <c r="AE108" s="173"/>
      <c r="AF108" s="173"/>
      <c r="AG108" s="173"/>
      <c r="AH108" s="173"/>
      <c r="AI108" s="173"/>
      <c r="AJ108" s="173"/>
      <c r="AK108" s="173"/>
      <c r="AL108" s="173"/>
      <c r="AM108" s="173"/>
      <c r="AN108" s="173"/>
      <c r="AO108" s="173"/>
      <c r="AP108" s="173"/>
      <c r="AQ108" s="173"/>
      <c r="AR108" s="173"/>
      <c r="AS108" s="173"/>
      <c r="AT108" s="173"/>
      <c r="AU108" s="173"/>
      <c r="AV108" s="206"/>
    </row>
    <row r="109" spans="1:48" ht="14.5" thickBot="1">
      <c r="A109" s="548"/>
      <c r="B109" s="594"/>
      <c r="C109" s="166" t="s">
        <v>164</v>
      </c>
      <c r="D109" s="190"/>
      <c r="E109" s="188"/>
      <c r="F109" s="188"/>
      <c r="G109" s="188"/>
      <c r="H109" s="188"/>
      <c r="I109" s="188"/>
      <c r="J109" s="188"/>
      <c r="K109" s="188"/>
      <c r="L109" s="188"/>
      <c r="M109" s="188"/>
      <c r="N109" s="188"/>
      <c r="O109" s="188"/>
      <c r="P109" s="188"/>
      <c r="Q109" s="188"/>
      <c r="R109" s="188"/>
      <c r="S109" s="188"/>
      <c r="T109" s="188"/>
      <c r="U109" s="188"/>
      <c r="V109" s="188"/>
      <c r="W109" s="188"/>
      <c r="X109" s="188"/>
      <c r="Y109" s="188"/>
      <c r="Z109" s="207"/>
      <c r="AA109" s="208"/>
      <c r="AB109" s="208"/>
      <c r="AC109" s="208"/>
      <c r="AD109" s="208"/>
      <c r="AE109" s="208"/>
      <c r="AF109" s="208"/>
      <c r="AG109" s="208"/>
      <c r="AH109" s="208"/>
      <c r="AI109" s="208"/>
      <c r="AJ109" s="208"/>
      <c r="AK109" s="208"/>
      <c r="AL109" s="208"/>
      <c r="AM109" s="208"/>
      <c r="AN109" s="208"/>
      <c r="AO109" s="208"/>
      <c r="AP109" s="208"/>
      <c r="AQ109" s="208"/>
      <c r="AR109" s="208"/>
      <c r="AS109" s="208"/>
      <c r="AT109" s="208"/>
      <c r="AU109" s="208"/>
      <c r="AV109" s="209"/>
    </row>
    <row r="114" spans="1:48">
      <c r="A114" s="174" t="s">
        <v>24</v>
      </c>
      <c r="B114" s="175" t="str">
        <f>IF('1. Samlet budgetoversigt'!B130="","",'1. Samlet budgetoversigt'!B130)</f>
        <v/>
      </c>
      <c r="C114" s="174" t="s">
        <v>40</v>
      </c>
    </row>
    <row r="116" spans="1:48" ht="14.5" thickBot="1">
      <c r="B116" s="174" t="s">
        <v>160</v>
      </c>
      <c r="C116" s="179" t="s">
        <v>161</v>
      </c>
      <c r="D116" s="183" t="s">
        <v>165</v>
      </c>
      <c r="E116" s="183" t="s">
        <v>166</v>
      </c>
      <c r="F116" s="183" t="s">
        <v>167</v>
      </c>
      <c r="G116" s="183" t="s">
        <v>168</v>
      </c>
      <c r="H116" s="183" t="s">
        <v>169</v>
      </c>
      <c r="I116" s="183" t="s">
        <v>170</v>
      </c>
      <c r="J116" s="183" t="s">
        <v>171</v>
      </c>
      <c r="K116" s="183" t="s">
        <v>172</v>
      </c>
      <c r="L116" s="183" t="s">
        <v>173</v>
      </c>
      <c r="M116" s="183" t="s">
        <v>174</v>
      </c>
      <c r="N116" s="183" t="s">
        <v>175</v>
      </c>
      <c r="O116" s="183" t="s">
        <v>176</v>
      </c>
      <c r="P116" s="183" t="s">
        <v>177</v>
      </c>
      <c r="Q116" s="183" t="s">
        <v>178</v>
      </c>
      <c r="R116" s="183" t="s">
        <v>179</v>
      </c>
      <c r="S116" s="183" t="s">
        <v>180</v>
      </c>
      <c r="T116" s="183" t="s">
        <v>181</v>
      </c>
      <c r="U116" s="183" t="s">
        <v>182</v>
      </c>
      <c r="V116" s="183" t="s">
        <v>183</v>
      </c>
      <c r="W116" s="183" t="s">
        <v>184</v>
      </c>
      <c r="X116" s="183" t="s">
        <v>185</v>
      </c>
      <c r="Y116" s="183" t="s">
        <v>186</v>
      </c>
      <c r="Z116" s="201" t="s">
        <v>199</v>
      </c>
      <c r="AA116" s="172"/>
      <c r="AB116" s="172"/>
      <c r="AC116" s="172"/>
      <c r="AD116" s="172"/>
      <c r="AE116" s="172"/>
      <c r="AF116" s="172"/>
      <c r="AG116" s="172"/>
      <c r="AH116" s="172"/>
      <c r="AI116" s="172"/>
      <c r="AJ116" s="172"/>
      <c r="AK116" s="172"/>
      <c r="AL116" s="172"/>
      <c r="AM116" s="172"/>
      <c r="AN116" s="172"/>
      <c r="AO116" s="172"/>
      <c r="AP116" s="172"/>
      <c r="AQ116" s="172"/>
      <c r="AR116" s="172"/>
      <c r="AS116" s="172"/>
      <c r="AT116" s="172"/>
      <c r="AU116" s="172"/>
      <c r="AV116" s="172"/>
    </row>
    <row r="117" spans="1:48" ht="75" customHeight="1">
      <c r="A117" s="550" t="s">
        <v>67</v>
      </c>
      <c r="B117" s="596" t="s">
        <v>201</v>
      </c>
      <c r="C117" s="181" t="s">
        <v>162</v>
      </c>
      <c r="D117" s="185"/>
      <c r="E117" s="185"/>
      <c r="F117" s="185"/>
      <c r="G117" s="185"/>
      <c r="H117" s="185"/>
      <c r="I117" s="185"/>
      <c r="J117" s="185"/>
      <c r="K117" s="185"/>
      <c r="L117" s="185"/>
      <c r="M117" s="185"/>
      <c r="N117" s="185"/>
      <c r="O117" s="185"/>
      <c r="P117" s="185"/>
      <c r="Q117" s="185"/>
      <c r="R117" s="185"/>
      <c r="S117" s="185"/>
      <c r="T117" s="185"/>
      <c r="U117" s="185"/>
      <c r="V117" s="185"/>
      <c r="W117" s="185"/>
      <c r="X117" s="185"/>
      <c r="Y117" s="185"/>
      <c r="Z117" s="202"/>
      <c r="AA117" s="203"/>
      <c r="AB117" s="203"/>
      <c r="AC117" s="203"/>
      <c r="AD117" s="203"/>
      <c r="AE117" s="203"/>
      <c r="AF117" s="203"/>
      <c r="AG117" s="203"/>
      <c r="AH117" s="203"/>
      <c r="AI117" s="203"/>
      <c r="AJ117" s="203"/>
      <c r="AK117" s="203"/>
      <c r="AL117" s="203"/>
      <c r="AM117" s="203"/>
      <c r="AN117" s="203"/>
      <c r="AO117" s="203"/>
      <c r="AP117" s="203"/>
      <c r="AQ117" s="203"/>
      <c r="AR117" s="203"/>
      <c r="AS117" s="203"/>
      <c r="AT117" s="203"/>
      <c r="AU117" s="203"/>
      <c r="AV117" s="204"/>
    </row>
    <row r="118" spans="1:48">
      <c r="A118" s="554"/>
      <c r="B118" s="597"/>
      <c r="C118" s="165" t="s">
        <v>163</v>
      </c>
      <c r="D118" s="186"/>
      <c r="E118" s="186"/>
      <c r="F118" s="186"/>
      <c r="G118" s="186"/>
      <c r="H118" s="186"/>
      <c r="I118" s="186"/>
      <c r="J118" s="186"/>
      <c r="K118" s="186"/>
      <c r="L118" s="186"/>
      <c r="M118" s="186"/>
      <c r="N118" s="186"/>
      <c r="O118" s="186"/>
      <c r="P118" s="186"/>
      <c r="Q118" s="186"/>
      <c r="R118" s="186"/>
      <c r="S118" s="186"/>
      <c r="T118" s="186"/>
      <c r="U118" s="186"/>
      <c r="V118" s="186"/>
      <c r="W118" s="186"/>
      <c r="X118" s="186"/>
      <c r="Y118" s="186"/>
      <c r="Z118" s="205"/>
      <c r="AA118" s="173"/>
      <c r="AB118" s="173"/>
      <c r="AC118" s="173"/>
      <c r="AD118" s="173"/>
      <c r="AE118" s="173"/>
      <c r="AF118" s="173"/>
      <c r="AG118" s="173"/>
      <c r="AH118" s="173"/>
      <c r="AI118" s="173"/>
      <c r="AJ118" s="173"/>
      <c r="AK118" s="173"/>
      <c r="AL118" s="173"/>
      <c r="AM118" s="173"/>
      <c r="AN118" s="173"/>
      <c r="AO118" s="173"/>
      <c r="AP118" s="173"/>
      <c r="AQ118" s="173"/>
      <c r="AR118" s="173"/>
      <c r="AS118" s="173"/>
      <c r="AT118" s="173"/>
      <c r="AU118" s="173"/>
      <c r="AV118" s="206"/>
    </row>
    <row r="119" spans="1:48" ht="14.5" thickBot="1">
      <c r="A119" s="554"/>
      <c r="B119" s="598"/>
      <c r="C119" s="165" t="s">
        <v>9</v>
      </c>
      <c r="D119" s="186"/>
      <c r="E119" s="186"/>
      <c r="F119" s="186"/>
      <c r="G119" s="186"/>
      <c r="H119" s="186"/>
      <c r="I119" s="186"/>
      <c r="J119" s="186"/>
      <c r="K119" s="186"/>
      <c r="L119" s="186"/>
      <c r="M119" s="186"/>
      <c r="N119" s="186"/>
      <c r="O119" s="186"/>
      <c r="P119" s="186"/>
      <c r="Q119" s="186"/>
      <c r="R119" s="186"/>
      <c r="S119" s="186"/>
      <c r="T119" s="186"/>
      <c r="U119" s="186"/>
      <c r="V119" s="186"/>
      <c r="W119" s="186"/>
      <c r="X119" s="186"/>
      <c r="Y119" s="186"/>
      <c r="Z119" s="205"/>
      <c r="AA119" s="173"/>
      <c r="AB119" s="173"/>
      <c r="AC119" s="173"/>
      <c r="AD119" s="173"/>
      <c r="AE119" s="173"/>
      <c r="AF119" s="173"/>
      <c r="AG119" s="173"/>
      <c r="AH119" s="173"/>
      <c r="AI119" s="173"/>
      <c r="AJ119" s="173"/>
      <c r="AK119" s="173"/>
      <c r="AL119" s="173"/>
      <c r="AM119" s="173"/>
      <c r="AN119" s="173"/>
      <c r="AO119" s="173"/>
      <c r="AP119" s="173"/>
      <c r="AQ119" s="173"/>
      <c r="AR119" s="173"/>
      <c r="AS119" s="173"/>
      <c r="AT119" s="173"/>
      <c r="AU119" s="173"/>
      <c r="AV119" s="206"/>
    </row>
    <row r="120" spans="1:48" ht="14.5" thickBot="1">
      <c r="A120" s="551"/>
      <c r="B120" s="226">
        <f>'1. Samlet budgetoversigt'!E135-(SUM('2. Specifikationer'!D123:Y123))</f>
        <v>0</v>
      </c>
      <c r="C120" s="166" t="s">
        <v>164</v>
      </c>
      <c r="D120" s="177" t="str">
        <f>IF(D118*D119=0,"",(D118*D119))</f>
        <v/>
      </c>
      <c r="E120" s="177" t="str">
        <f t="shared" ref="E120:AV120" si="10">IF(E118*E119=0,"",(E118*E119))</f>
        <v/>
      </c>
      <c r="F120" s="177" t="str">
        <f t="shared" si="10"/>
        <v/>
      </c>
      <c r="G120" s="177" t="str">
        <f t="shared" si="10"/>
        <v/>
      </c>
      <c r="H120" s="177" t="str">
        <f t="shared" si="10"/>
        <v/>
      </c>
      <c r="I120" s="177" t="str">
        <f t="shared" si="10"/>
        <v/>
      </c>
      <c r="J120" s="177" t="str">
        <f t="shared" si="10"/>
        <v/>
      </c>
      <c r="K120" s="177" t="str">
        <f t="shared" si="10"/>
        <v/>
      </c>
      <c r="L120" s="177" t="str">
        <f t="shared" si="10"/>
        <v/>
      </c>
      <c r="M120" s="177" t="str">
        <f t="shared" si="10"/>
        <v/>
      </c>
      <c r="N120" s="177" t="str">
        <f t="shared" si="10"/>
        <v/>
      </c>
      <c r="O120" s="177" t="str">
        <f t="shared" si="10"/>
        <v/>
      </c>
      <c r="P120" s="177" t="str">
        <f t="shared" si="10"/>
        <v/>
      </c>
      <c r="Q120" s="177" t="str">
        <f t="shared" si="10"/>
        <v/>
      </c>
      <c r="R120" s="177" t="str">
        <f t="shared" si="10"/>
        <v/>
      </c>
      <c r="S120" s="177" t="str">
        <f t="shared" si="10"/>
        <v/>
      </c>
      <c r="T120" s="177" t="str">
        <f t="shared" si="10"/>
        <v/>
      </c>
      <c r="U120" s="177" t="str">
        <f t="shared" si="10"/>
        <v/>
      </c>
      <c r="V120" s="177" t="str">
        <f t="shared" si="10"/>
        <v/>
      </c>
      <c r="W120" s="177" t="str">
        <f t="shared" si="10"/>
        <v/>
      </c>
      <c r="X120" s="177" t="str">
        <f t="shared" si="10"/>
        <v/>
      </c>
      <c r="Y120" s="177" t="str">
        <f t="shared" si="10"/>
        <v/>
      </c>
      <c r="Z120" s="210" t="str">
        <f t="shared" si="10"/>
        <v/>
      </c>
      <c r="AA120" s="211" t="str">
        <f t="shared" si="10"/>
        <v/>
      </c>
      <c r="AB120" s="211" t="str">
        <f t="shared" si="10"/>
        <v/>
      </c>
      <c r="AC120" s="211" t="str">
        <f t="shared" si="10"/>
        <v/>
      </c>
      <c r="AD120" s="211" t="str">
        <f t="shared" si="10"/>
        <v/>
      </c>
      <c r="AE120" s="211" t="str">
        <f t="shared" si="10"/>
        <v/>
      </c>
      <c r="AF120" s="211" t="str">
        <f t="shared" si="10"/>
        <v/>
      </c>
      <c r="AG120" s="211" t="str">
        <f t="shared" si="10"/>
        <v/>
      </c>
      <c r="AH120" s="211" t="str">
        <f t="shared" si="10"/>
        <v/>
      </c>
      <c r="AI120" s="211" t="str">
        <f t="shared" si="10"/>
        <v/>
      </c>
      <c r="AJ120" s="211" t="str">
        <f t="shared" si="10"/>
        <v/>
      </c>
      <c r="AK120" s="211" t="str">
        <f t="shared" si="10"/>
        <v/>
      </c>
      <c r="AL120" s="211" t="str">
        <f t="shared" si="10"/>
        <v/>
      </c>
      <c r="AM120" s="211" t="str">
        <f t="shared" si="10"/>
        <v/>
      </c>
      <c r="AN120" s="211" t="str">
        <f t="shared" si="10"/>
        <v/>
      </c>
      <c r="AO120" s="211" t="str">
        <f t="shared" si="10"/>
        <v/>
      </c>
      <c r="AP120" s="211" t="str">
        <f t="shared" si="10"/>
        <v/>
      </c>
      <c r="AQ120" s="211" t="str">
        <f t="shared" si="10"/>
        <v/>
      </c>
      <c r="AR120" s="211" t="str">
        <f t="shared" si="10"/>
        <v/>
      </c>
      <c r="AS120" s="211" t="str">
        <f t="shared" si="10"/>
        <v/>
      </c>
      <c r="AT120" s="211" t="str">
        <f t="shared" si="10"/>
        <v/>
      </c>
      <c r="AU120" s="211" t="str">
        <f t="shared" si="10"/>
        <v/>
      </c>
      <c r="AV120" s="212" t="str">
        <f t="shared" si="10"/>
        <v/>
      </c>
    </row>
    <row r="121" spans="1:48" ht="75" customHeight="1">
      <c r="A121" s="554" t="s">
        <v>3</v>
      </c>
      <c r="B121" s="595">
        <f>'1. Samlet budgetoversigt'!E136-(SUM('2. Specifikationer'!D127:Y127))</f>
        <v>0</v>
      </c>
      <c r="C121" s="170" t="s">
        <v>162</v>
      </c>
      <c r="D121" s="187"/>
      <c r="E121" s="187"/>
      <c r="F121" s="187"/>
      <c r="G121" s="187"/>
      <c r="H121" s="187"/>
      <c r="I121" s="187"/>
      <c r="J121" s="187"/>
      <c r="K121" s="187"/>
      <c r="L121" s="187"/>
      <c r="M121" s="187"/>
      <c r="N121" s="187"/>
      <c r="O121" s="187"/>
      <c r="P121" s="187"/>
      <c r="Q121" s="187"/>
      <c r="R121" s="187"/>
      <c r="S121" s="187"/>
      <c r="T121" s="187"/>
      <c r="U121" s="187"/>
      <c r="V121" s="187"/>
      <c r="W121" s="187"/>
      <c r="X121" s="187"/>
      <c r="Y121" s="187"/>
      <c r="Z121" s="205"/>
      <c r="AA121" s="173"/>
      <c r="AB121" s="173"/>
      <c r="AC121" s="173"/>
      <c r="AD121" s="173"/>
      <c r="AE121" s="173"/>
      <c r="AF121" s="173"/>
      <c r="AG121" s="173"/>
      <c r="AH121" s="173"/>
      <c r="AI121" s="173"/>
      <c r="AJ121" s="173"/>
      <c r="AK121" s="173"/>
      <c r="AL121" s="173"/>
      <c r="AM121" s="173"/>
      <c r="AN121" s="173"/>
      <c r="AO121" s="173"/>
      <c r="AP121" s="173"/>
      <c r="AQ121" s="173"/>
      <c r="AR121" s="173"/>
      <c r="AS121" s="173"/>
      <c r="AT121" s="173"/>
      <c r="AU121" s="173"/>
      <c r="AV121" s="206"/>
    </row>
    <row r="122" spans="1:48">
      <c r="A122" s="554"/>
      <c r="B122" s="595"/>
      <c r="C122" s="165" t="s">
        <v>163</v>
      </c>
      <c r="D122" s="186"/>
      <c r="E122" s="186"/>
      <c r="F122" s="186"/>
      <c r="G122" s="186"/>
      <c r="H122" s="186"/>
      <c r="I122" s="186"/>
      <c r="J122" s="186"/>
      <c r="K122" s="186"/>
      <c r="L122" s="186"/>
      <c r="M122" s="186"/>
      <c r="N122" s="186"/>
      <c r="O122" s="186"/>
      <c r="P122" s="186"/>
      <c r="Q122" s="186"/>
      <c r="R122" s="186"/>
      <c r="S122" s="186"/>
      <c r="T122" s="186"/>
      <c r="U122" s="186"/>
      <c r="V122" s="186"/>
      <c r="W122" s="186"/>
      <c r="X122" s="186"/>
      <c r="Y122" s="186"/>
      <c r="Z122" s="205"/>
      <c r="AA122" s="173"/>
      <c r="AB122" s="173"/>
      <c r="AC122" s="173"/>
      <c r="AD122" s="173"/>
      <c r="AE122" s="173"/>
      <c r="AF122" s="173"/>
      <c r="AG122" s="173"/>
      <c r="AH122" s="173"/>
      <c r="AI122" s="173"/>
      <c r="AJ122" s="173"/>
      <c r="AK122" s="173"/>
      <c r="AL122" s="173"/>
      <c r="AM122" s="173"/>
      <c r="AN122" s="173"/>
      <c r="AO122" s="173"/>
      <c r="AP122" s="173"/>
      <c r="AQ122" s="173"/>
      <c r="AR122" s="173"/>
      <c r="AS122" s="173"/>
      <c r="AT122" s="173"/>
      <c r="AU122" s="173"/>
      <c r="AV122" s="206"/>
    </row>
    <row r="123" spans="1:48">
      <c r="A123" s="554"/>
      <c r="B123" s="595"/>
      <c r="C123" s="165" t="s">
        <v>9</v>
      </c>
      <c r="D123" s="186"/>
      <c r="E123" s="186"/>
      <c r="F123" s="186"/>
      <c r="G123" s="186"/>
      <c r="H123" s="186"/>
      <c r="I123" s="186"/>
      <c r="J123" s="186"/>
      <c r="K123" s="186"/>
      <c r="L123" s="186"/>
      <c r="M123" s="186"/>
      <c r="N123" s="186"/>
      <c r="O123" s="186"/>
      <c r="P123" s="186"/>
      <c r="Q123" s="186"/>
      <c r="R123" s="186"/>
      <c r="S123" s="186"/>
      <c r="T123" s="186"/>
      <c r="U123" s="186"/>
      <c r="V123" s="186"/>
      <c r="W123" s="186"/>
      <c r="X123" s="186"/>
      <c r="Y123" s="186"/>
      <c r="Z123" s="205"/>
      <c r="AA123" s="173"/>
      <c r="AB123" s="173"/>
      <c r="AC123" s="173"/>
      <c r="AD123" s="173"/>
      <c r="AE123" s="173"/>
      <c r="AF123" s="173"/>
      <c r="AG123" s="173"/>
      <c r="AH123" s="173"/>
      <c r="AI123" s="173"/>
      <c r="AJ123" s="173"/>
      <c r="AK123" s="173"/>
      <c r="AL123" s="173"/>
      <c r="AM123" s="173"/>
      <c r="AN123" s="173"/>
      <c r="AO123" s="173"/>
      <c r="AP123" s="173"/>
      <c r="AQ123" s="173"/>
      <c r="AR123" s="173"/>
      <c r="AS123" s="173"/>
      <c r="AT123" s="173"/>
      <c r="AU123" s="173"/>
      <c r="AV123" s="206"/>
    </row>
    <row r="124" spans="1:48" ht="14.5" thickBot="1">
      <c r="A124" s="554"/>
      <c r="B124" s="595"/>
      <c r="C124" s="168" t="s">
        <v>164</v>
      </c>
      <c r="D124" s="180" t="str">
        <f>IF(D122*D123=0,"",(D122*D123))</f>
        <v/>
      </c>
      <c r="E124" s="180" t="str">
        <f t="shared" ref="E124:AV124" si="11">IF(E122*E123=0,"",(E122*E123))</f>
        <v/>
      </c>
      <c r="F124" s="180" t="str">
        <f t="shared" si="11"/>
        <v/>
      </c>
      <c r="G124" s="180" t="str">
        <f t="shared" si="11"/>
        <v/>
      </c>
      <c r="H124" s="180" t="str">
        <f t="shared" si="11"/>
        <v/>
      </c>
      <c r="I124" s="180" t="str">
        <f t="shared" si="11"/>
        <v/>
      </c>
      <c r="J124" s="180" t="str">
        <f t="shared" si="11"/>
        <v/>
      </c>
      <c r="K124" s="180" t="str">
        <f t="shared" si="11"/>
        <v/>
      </c>
      <c r="L124" s="180" t="str">
        <f t="shared" si="11"/>
        <v/>
      </c>
      <c r="M124" s="180" t="str">
        <f t="shared" si="11"/>
        <v/>
      </c>
      <c r="N124" s="180" t="str">
        <f t="shared" si="11"/>
        <v/>
      </c>
      <c r="O124" s="180" t="str">
        <f t="shared" si="11"/>
        <v/>
      </c>
      <c r="P124" s="180" t="str">
        <f t="shared" si="11"/>
        <v/>
      </c>
      <c r="Q124" s="180" t="str">
        <f t="shared" si="11"/>
        <v/>
      </c>
      <c r="R124" s="180" t="str">
        <f t="shared" si="11"/>
        <v/>
      </c>
      <c r="S124" s="180" t="str">
        <f t="shared" si="11"/>
        <v/>
      </c>
      <c r="T124" s="180" t="str">
        <f t="shared" si="11"/>
        <v/>
      </c>
      <c r="U124" s="180" t="str">
        <f t="shared" si="11"/>
        <v/>
      </c>
      <c r="V124" s="180" t="str">
        <f t="shared" si="11"/>
        <v/>
      </c>
      <c r="W124" s="180" t="str">
        <f t="shared" si="11"/>
        <v/>
      </c>
      <c r="X124" s="180" t="str">
        <f t="shared" si="11"/>
        <v/>
      </c>
      <c r="Y124" s="180" t="str">
        <f t="shared" si="11"/>
        <v/>
      </c>
      <c r="Z124" s="210" t="str">
        <f t="shared" si="11"/>
        <v/>
      </c>
      <c r="AA124" s="211" t="str">
        <f t="shared" si="11"/>
        <v/>
      </c>
      <c r="AB124" s="211" t="str">
        <f t="shared" si="11"/>
        <v/>
      </c>
      <c r="AC124" s="211" t="str">
        <f t="shared" si="11"/>
        <v/>
      </c>
      <c r="AD124" s="211" t="str">
        <f t="shared" si="11"/>
        <v/>
      </c>
      <c r="AE124" s="211" t="str">
        <f t="shared" si="11"/>
        <v/>
      </c>
      <c r="AF124" s="211" t="str">
        <f t="shared" si="11"/>
        <v/>
      </c>
      <c r="AG124" s="211" t="str">
        <f t="shared" si="11"/>
        <v/>
      </c>
      <c r="AH124" s="211" t="str">
        <f t="shared" si="11"/>
        <v/>
      </c>
      <c r="AI124" s="211" t="str">
        <f t="shared" si="11"/>
        <v/>
      </c>
      <c r="AJ124" s="211" t="str">
        <f t="shared" si="11"/>
        <v/>
      </c>
      <c r="AK124" s="211" t="str">
        <f t="shared" si="11"/>
        <v/>
      </c>
      <c r="AL124" s="211" t="str">
        <f t="shared" si="11"/>
        <v/>
      </c>
      <c r="AM124" s="211" t="str">
        <f t="shared" si="11"/>
        <v/>
      </c>
      <c r="AN124" s="211" t="str">
        <f t="shared" si="11"/>
        <v/>
      </c>
      <c r="AO124" s="211" t="str">
        <f t="shared" si="11"/>
        <v/>
      </c>
      <c r="AP124" s="211" t="str">
        <f t="shared" si="11"/>
        <v/>
      </c>
      <c r="AQ124" s="211" t="str">
        <f t="shared" si="11"/>
        <v/>
      </c>
      <c r="AR124" s="211" t="str">
        <f t="shared" si="11"/>
        <v/>
      </c>
      <c r="AS124" s="211" t="str">
        <f t="shared" si="11"/>
        <v/>
      </c>
      <c r="AT124" s="211" t="str">
        <f t="shared" si="11"/>
        <v/>
      </c>
      <c r="AU124" s="211" t="str">
        <f t="shared" si="11"/>
        <v/>
      </c>
      <c r="AV124" s="212" t="str">
        <f t="shared" si="11"/>
        <v/>
      </c>
    </row>
    <row r="125" spans="1:48" ht="75" customHeight="1" thickBot="1">
      <c r="A125" s="548" t="s">
        <v>69</v>
      </c>
      <c r="B125" s="594">
        <f>'1. Samlet budgetoversigt'!E137-(SUM('2. Specifikationer'!D129:Y129))</f>
        <v>0</v>
      </c>
      <c r="C125" s="167" t="s">
        <v>162</v>
      </c>
      <c r="D125" s="185"/>
      <c r="E125" s="185"/>
      <c r="F125" s="185"/>
      <c r="G125" s="185"/>
      <c r="H125" s="185"/>
      <c r="I125" s="185"/>
      <c r="J125" s="185"/>
      <c r="K125" s="185"/>
      <c r="L125" s="185"/>
      <c r="M125" s="185"/>
      <c r="N125" s="185"/>
      <c r="O125" s="185"/>
      <c r="P125" s="185"/>
      <c r="Q125" s="185"/>
      <c r="R125" s="185"/>
      <c r="S125" s="185"/>
      <c r="T125" s="185"/>
      <c r="U125" s="185"/>
      <c r="V125" s="185"/>
      <c r="W125" s="185"/>
      <c r="X125" s="185"/>
      <c r="Y125" s="185"/>
      <c r="Z125" s="205"/>
      <c r="AA125" s="173"/>
      <c r="AB125" s="173"/>
      <c r="AC125" s="173"/>
      <c r="AD125" s="173"/>
      <c r="AE125" s="173"/>
      <c r="AF125" s="173"/>
      <c r="AG125" s="173"/>
      <c r="AH125" s="173"/>
      <c r="AI125" s="173"/>
      <c r="AJ125" s="173"/>
      <c r="AK125" s="173"/>
      <c r="AL125" s="173"/>
      <c r="AM125" s="173"/>
      <c r="AN125" s="173"/>
      <c r="AO125" s="173"/>
      <c r="AP125" s="173"/>
      <c r="AQ125" s="173"/>
      <c r="AR125" s="173"/>
      <c r="AS125" s="173"/>
      <c r="AT125" s="173"/>
      <c r="AU125" s="173"/>
      <c r="AV125" s="206"/>
    </row>
    <row r="126" spans="1:48" ht="14.5" thickBot="1">
      <c r="A126" s="548"/>
      <c r="B126" s="594"/>
      <c r="C126" s="166" t="s">
        <v>164</v>
      </c>
      <c r="D126" s="188"/>
      <c r="E126" s="188"/>
      <c r="F126" s="188"/>
      <c r="G126" s="188"/>
      <c r="H126" s="188"/>
      <c r="I126" s="188"/>
      <c r="J126" s="188"/>
      <c r="K126" s="188"/>
      <c r="L126" s="188"/>
      <c r="M126" s="188"/>
      <c r="N126" s="188"/>
      <c r="O126" s="188"/>
      <c r="P126" s="188"/>
      <c r="Q126" s="188"/>
      <c r="R126" s="188"/>
      <c r="S126" s="188"/>
      <c r="T126" s="188"/>
      <c r="U126" s="188"/>
      <c r="V126" s="188"/>
      <c r="W126" s="188"/>
      <c r="X126" s="188"/>
      <c r="Y126" s="188"/>
      <c r="Z126" s="205"/>
      <c r="AA126" s="173"/>
      <c r="AB126" s="173"/>
      <c r="AC126" s="173"/>
      <c r="AD126" s="173"/>
      <c r="AE126" s="173"/>
      <c r="AF126" s="173"/>
      <c r="AG126" s="173"/>
      <c r="AH126" s="173"/>
      <c r="AI126" s="173"/>
      <c r="AJ126" s="173"/>
      <c r="AK126" s="173"/>
      <c r="AL126" s="173"/>
      <c r="AM126" s="173"/>
      <c r="AN126" s="173"/>
      <c r="AO126" s="173"/>
      <c r="AP126" s="173"/>
      <c r="AQ126" s="173"/>
      <c r="AR126" s="173"/>
      <c r="AS126" s="173"/>
      <c r="AT126" s="173"/>
      <c r="AU126" s="173"/>
      <c r="AV126" s="206"/>
    </row>
    <row r="127" spans="1:48" ht="75" customHeight="1" thickBot="1">
      <c r="A127" s="548" t="s">
        <v>187</v>
      </c>
      <c r="B127" s="594">
        <f>'1. Samlet budgetoversigt'!E138-(SUM('2. Specifikationer'!D131:Y131))</f>
        <v>0</v>
      </c>
      <c r="C127" s="167" t="s">
        <v>162</v>
      </c>
      <c r="D127" s="185"/>
      <c r="E127" s="185"/>
      <c r="F127" s="185"/>
      <c r="G127" s="185"/>
      <c r="H127" s="185"/>
      <c r="I127" s="185"/>
      <c r="J127" s="185"/>
      <c r="K127" s="185"/>
      <c r="L127" s="185"/>
      <c r="M127" s="185"/>
      <c r="N127" s="185"/>
      <c r="O127" s="185"/>
      <c r="P127" s="185"/>
      <c r="Q127" s="185"/>
      <c r="R127" s="185"/>
      <c r="S127" s="185"/>
      <c r="T127" s="185"/>
      <c r="U127" s="185"/>
      <c r="V127" s="185"/>
      <c r="W127" s="185"/>
      <c r="X127" s="185"/>
      <c r="Y127" s="185"/>
      <c r="Z127" s="205"/>
      <c r="AA127" s="173"/>
      <c r="AB127" s="173"/>
      <c r="AC127" s="173"/>
      <c r="AD127" s="173"/>
      <c r="AE127" s="173"/>
      <c r="AF127" s="173"/>
      <c r="AG127" s="173"/>
      <c r="AH127" s="173"/>
      <c r="AI127" s="173"/>
      <c r="AJ127" s="173"/>
      <c r="AK127" s="173"/>
      <c r="AL127" s="173"/>
      <c r="AM127" s="173"/>
      <c r="AN127" s="173"/>
      <c r="AO127" s="173"/>
      <c r="AP127" s="173"/>
      <c r="AQ127" s="173"/>
      <c r="AR127" s="173"/>
      <c r="AS127" s="173"/>
      <c r="AT127" s="173"/>
      <c r="AU127" s="173"/>
      <c r="AV127" s="206"/>
    </row>
    <row r="128" spans="1:48" ht="14.5" thickBot="1">
      <c r="A128" s="548"/>
      <c r="B128" s="594"/>
      <c r="C128" s="168" t="s">
        <v>164</v>
      </c>
      <c r="D128" s="188"/>
      <c r="E128" s="188"/>
      <c r="F128" s="188"/>
      <c r="G128" s="188"/>
      <c r="H128" s="188"/>
      <c r="I128" s="188"/>
      <c r="J128" s="188"/>
      <c r="K128" s="188"/>
      <c r="L128" s="188"/>
      <c r="M128" s="188"/>
      <c r="N128" s="188"/>
      <c r="O128" s="188"/>
      <c r="P128" s="188"/>
      <c r="Q128" s="188"/>
      <c r="R128" s="188"/>
      <c r="S128" s="188"/>
      <c r="T128" s="188"/>
      <c r="U128" s="188"/>
      <c r="V128" s="188"/>
      <c r="W128" s="188"/>
      <c r="X128" s="188"/>
      <c r="Y128" s="188"/>
      <c r="Z128" s="205"/>
      <c r="AA128" s="173"/>
      <c r="AB128" s="173"/>
      <c r="AC128" s="173"/>
      <c r="AD128" s="173"/>
      <c r="AE128" s="173"/>
      <c r="AF128" s="173"/>
      <c r="AG128" s="173"/>
      <c r="AH128" s="173"/>
      <c r="AI128" s="173"/>
      <c r="AJ128" s="173"/>
      <c r="AK128" s="173"/>
      <c r="AL128" s="173"/>
      <c r="AM128" s="173"/>
      <c r="AN128" s="173"/>
      <c r="AO128" s="173"/>
      <c r="AP128" s="173"/>
      <c r="AQ128" s="173"/>
      <c r="AR128" s="173"/>
      <c r="AS128" s="173"/>
      <c r="AT128" s="173"/>
      <c r="AU128" s="173"/>
      <c r="AV128" s="206"/>
    </row>
    <row r="129" spans="1:48" ht="14.5" thickBot="1">
      <c r="A129" s="182" t="s">
        <v>188</v>
      </c>
      <c r="B129" s="227">
        <f>'1. Samlet budgetoversigt'!E139-(SUM('2. Specifikationer'!D132:Y132))</f>
        <v>0</v>
      </c>
      <c r="C129" s="169" t="s">
        <v>188</v>
      </c>
      <c r="D129" s="189"/>
      <c r="E129" s="189"/>
      <c r="F129" s="189"/>
      <c r="G129" s="189"/>
      <c r="H129" s="189"/>
      <c r="I129" s="189"/>
      <c r="J129" s="189"/>
      <c r="K129" s="189"/>
      <c r="L129" s="189"/>
      <c r="M129" s="189"/>
      <c r="N129" s="189"/>
      <c r="O129" s="189"/>
      <c r="P129" s="189"/>
      <c r="Q129" s="189"/>
      <c r="R129" s="189"/>
      <c r="S129" s="189"/>
      <c r="T129" s="189"/>
      <c r="U129" s="189"/>
      <c r="V129" s="189"/>
      <c r="W129" s="189"/>
      <c r="X129" s="189"/>
      <c r="Y129" s="189"/>
      <c r="Z129" s="205"/>
      <c r="AA129" s="173"/>
      <c r="AB129" s="173"/>
      <c r="AC129" s="173"/>
      <c r="AD129" s="173"/>
      <c r="AE129" s="173"/>
      <c r="AF129" s="173"/>
      <c r="AG129" s="173"/>
      <c r="AH129" s="173"/>
      <c r="AI129" s="173"/>
      <c r="AJ129" s="173"/>
      <c r="AK129" s="173"/>
      <c r="AL129" s="173"/>
      <c r="AM129" s="173"/>
      <c r="AN129" s="173"/>
      <c r="AO129" s="173"/>
      <c r="AP129" s="173"/>
      <c r="AQ129" s="173"/>
      <c r="AR129" s="173"/>
      <c r="AS129" s="173"/>
      <c r="AT129" s="173"/>
      <c r="AU129" s="173"/>
      <c r="AV129" s="206"/>
    </row>
    <row r="130" spans="1:48" ht="75" customHeight="1" thickBot="1">
      <c r="A130" s="548" t="s">
        <v>68</v>
      </c>
      <c r="B130" s="594">
        <f>'1. Samlet budgetoversigt'!E141-(SUM('2. Specifikationer'!D134:Y134))</f>
        <v>0</v>
      </c>
      <c r="C130" s="170" t="s">
        <v>162</v>
      </c>
      <c r="D130" s="185"/>
      <c r="E130" s="185"/>
      <c r="F130" s="185"/>
      <c r="G130" s="185"/>
      <c r="H130" s="185"/>
      <c r="I130" s="185"/>
      <c r="J130" s="185"/>
      <c r="K130" s="185"/>
      <c r="L130" s="185"/>
      <c r="M130" s="185"/>
      <c r="N130" s="185"/>
      <c r="O130" s="185"/>
      <c r="P130" s="185"/>
      <c r="Q130" s="185"/>
      <c r="R130" s="185"/>
      <c r="S130" s="185"/>
      <c r="T130" s="185"/>
      <c r="U130" s="185"/>
      <c r="V130" s="185"/>
      <c r="W130" s="185"/>
      <c r="X130" s="185"/>
      <c r="Y130" s="185"/>
      <c r="Z130" s="205"/>
      <c r="AA130" s="173"/>
      <c r="AB130" s="173"/>
      <c r="AC130" s="173"/>
      <c r="AD130" s="173"/>
      <c r="AE130" s="173"/>
      <c r="AF130" s="173"/>
      <c r="AG130" s="173"/>
      <c r="AH130" s="173"/>
      <c r="AI130" s="173"/>
      <c r="AJ130" s="173"/>
      <c r="AK130" s="173"/>
      <c r="AL130" s="173"/>
      <c r="AM130" s="173"/>
      <c r="AN130" s="173"/>
      <c r="AO130" s="173"/>
      <c r="AP130" s="173"/>
      <c r="AQ130" s="173"/>
      <c r="AR130" s="173"/>
      <c r="AS130" s="173"/>
      <c r="AT130" s="173"/>
      <c r="AU130" s="173"/>
      <c r="AV130" s="206"/>
    </row>
    <row r="131" spans="1:48" ht="14.5" thickBot="1">
      <c r="A131" s="548"/>
      <c r="B131" s="594"/>
      <c r="C131" s="166" t="s">
        <v>164</v>
      </c>
      <c r="D131" s="190"/>
      <c r="E131" s="188"/>
      <c r="F131" s="188"/>
      <c r="G131" s="188"/>
      <c r="H131" s="188"/>
      <c r="I131" s="188"/>
      <c r="J131" s="188"/>
      <c r="K131" s="188"/>
      <c r="L131" s="188"/>
      <c r="M131" s="188"/>
      <c r="N131" s="188"/>
      <c r="O131" s="188"/>
      <c r="P131" s="188"/>
      <c r="Q131" s="188"/>
      <c r="R131" s="188"/>
      <c r="S131" s="188"/>
      <c r="T131" s="188"/>
      <c r="U131" s="188"/>
      <c r="V131" s="188"/>
      <c r="W131" s="188"/>
      <c r="X131" s="188"/>
      <c r="Y131" s="188"/>
      <c r="Z131" s="207"/>
      <c r="AA131" s="208"/>
      <c r="AB131" s="208"/>
      <c r="AC131" s="208"/>
      <c r="AD131" s="208"/>
      <c r="AE131" s="208"/>
      <c r="AF131" s="208"/>
      <c r="AG131" s="208"/>
      <c r="AH131" s="208"/>
      <c r="AI131" s="208"/>
      <c r="AJ131" s="208"/>
      <c r="AK131" s="208"/>
      <c r="AL131" s="208"/>
      <c r="AM131" s="208"/>
      <c r="AN131" s="208"/>
      <c r="AO131" s="208"/>
      <c r="AP131" s="208"/>
      <c r="AQ131" s="208"/>
      <c r="AR131" s="208"/>
      <c r="AS131" s="208"/>
      <c r="AT131" s="208"/>
      <c r="AU131" s="208"/>
      <c r="AV131" s="209"/>
    </row>
    <row r="136" spans="1:48">
      <c r="A136" s="174" t="s">
        <v>24</v>
      </c>
      <c r="B136" s="175" t="str">
        <f>IF('1. Samlet budgetoversigt'!B152="","",'1. Samlet budgetoversigt'!B152)</f>
        <v/>
      </c>
      <c r="C136" s="174" t="s">
        <v>41</v>
      </c>
    </row>
    <row r="138" spans="1:48" ht="14.5" thickBot="1">
      <c r="B138" s="174" t="s">
        <v>160</v>
      </c>
      <c r="C138" s="179" t="s">
        <v>161</v>
      </c>
      <c r="D138" s="183" t="s">
        <v>165</v>
      </c>
      <c r="E138" s="183" t="s">
        <v>166</v>
      </c>
      <c r="F138" s="183" t="s">
        <v>167</v>
      </c>
      <c r="G138" s="183" t="s">
        <v>168</v>
      </c>
      <c r="H138" s="183" t="s">
        <v>169</v>
      </c>
      <c r="I138" s="183" t="s">
        <v>170</v>
      </c>
      <c r="J138" s="183" t="s">
        <v>171</v>
      </c>
      <c r="K138" s="183" t="s">
        <v>172</v>
      </c>
      <c r="L138" s="183" t="s">
        <v>173</v>
      </c>
      <c r="M138" s="183" t="s">
        <v>174</v>
      </c>
      <c r="N138" s="183" t="s">
        <v>175</v>
      </c>
      <c r="O138" s="183" t="s">
        <v>176</v>
      </c>
      <c r="P138" s="183" t="s">
        <v>177</v>
      </c>
      <c r="Q138" s="183" t="s">
        <v>178</v>
      </c>
      <c r="R138" s="183" t="s">
        <v>179</v>
      </c>
      <c r="S138" s="183" t="s">
        <v>180</v>
      </c>
      <c r="T138" s="183" t="s">
        <v>181</v>
      </c>
      <c r="U138" s="183" t="s">
        <v>182</v>
      </c>
      <c r="V138" s="183" t="s">
        <v>183</v>
      </c>
      <c r="W138" s="183" t="s">
        <v>184</v>
      </c>
      <c r="X138" s="183" t="s">
        <v>185</v>
      </c>
      <c r="Y138" s="183" t="s">
        <v>186</v>
      </c>
      <c r="Z138" s="201" t="s">
        <v>199</v>
      </c>
      <c r="AA138" s="172"/>
      <c r="AB138" s="172"/>
      <c r="AC138" s="172"/>
      <c r="AD138" s="172"/>
      <c r="AE138" s="172"/>
      <c r="AF138" s="172"/>
      <c r="AG138" s="172"/>
      <c r="AH138" s="172"/>
      <c r="AI138" s="172"/>
      <c r="AJ138" s="172"/>
      <c r="AK138" s="172"/>
      <c r="AL138" s="172"/>
      <c r="AM138" s="172"/>
      <c r="AN138" s="172"/>
      <c r="AO138" s="172"/>
      <c r="AP138" s="172"/>
      <c r="AQ138" s="172"/>
      <c r="AR138" s="172"/>
      <c r="AS138" s="172"/>
      <c r="AT138" s="172"/>
      <c r="AU138" s="172"/>
      <c r="AV138" s="172"/>
    </row>
    <row r="139" spans="1:48" ht="75" customHeight="1">
      <c r="A139" s="550" t="s">
        <v>67</v>
      </c>
      <c r="B139" s="596" t="s">
        <v>201</v>
      </c>
      <c r="C139" s="181" t="s">
        <v>162</v>
      </c>
      <c r="D139" s="185"/>
      <c r="E139" s="185"/>
      <c r="F139" s="185"/>
      <c r="G139" s="185"/>
      <c r="H139" s="185"/>
      <c r="I139" s="185"/>
      <c r="J139" s="185"/>
      <c r="K139" s="185"/>
      <c r="L139" s="185"/>
      <c r="M139" s="185"/>
      <c r="N139" s="185"/>
      <c r="O139" s="185"/>
      <c r="P139" s="185"/>
      <c r="Q139" s="185"/>
      <c r="R139" s="185"/>
      <c r="S139" s="185"/>
      <c r="T139" s="185"/>
      <c r="U139" s="185"/>
      <c r="V139" s="185"/>
      <c r="W139" s="185"/>
      <c r="X139" s="185"/>
      <c r="Y139" s="185"/>
      <c r="Z139" s="202"/>
      <c r="AA139" s="203"/>
      <c r="AB139" s="203"/>
      <c r="AC139" s="203"/>
      <c r="AD139" s="203"/>
      <c r="AE139" s="203"/>
      <c r="AF139" s="203"/>
      <c r="AG139" s="203"/>
      <c r="AH139" s="203"/>
      <c r="AI139" s="203"/>
      <c r="AJ139" s="203"/>
      <c r="AK139" s="203"/>
      <c r="AL139" s="203"/>
      <c r="AM139" s="203"/>
      <c r="AN139" s="203"/>
      <c r="AO139" s="203"/>
      <c r="AP139" s="203"/>
      <c r="AQ139" s="203"/>
      <c r="AR139" s="203"/>
      <c r="AS139" s="203"/>
      <c r="AT139" s="203"/>
      <c r="AU139" s="203"/>
      <c r="AV139" s="204"/>
    </row>
    <row r="140" spans="1:48">
      <c r="A140" s="554"/>
      <c r="B140" s="597"/>
      <c r="C140" s="165" t="s">
        <v>163</v>
      </c>
      <c r="D140" s="186"/>
      <c r="E140" s="186"/>
      <c r="F140" s="186"/>
      <c r="G140" s="186"/>
      <c r="H140" s="186"/>
      <c r="I140" s="186"/>
      <c r="J140" s="186"/>
      <c r="K140" s="186"/>
      <c r="L140" s="186"/>
      <c r="M140" s="186"/>
      <c r="N140" s="186"/>
      <c r="O140" s="186"/>
      <c r="P140" s="186"/>
      <c r="Q140" s="186"/>
      <c r="R140" s="186"/>
      <c r="S140" s="186"/>
      <c r="T140" s="186"/>
      <c r="U140" s="186"/>
      <c r="V140" s="186"/>
      <c r="W140" s="186"/>
      <c r="X140" s="186"/>
      <c r="Y140" s="186"/>
      <c r="Z140" s="205"/>
      <c r="AA140" s="173"/>
      <c r="AB140" s="173"/>
      <c r="AC140" s="173"/>
      <c r="AD140" s="173"/>
      <c r="AE140" s="173"/>
      <c r="AF140" s="173"/>
      <c r="AG140" s="173"/>
      <c r="AH140" s="173"/>
      <c r="AI140" s="173"/>
      <c r="AJ140" s="173"/>
      <c r="AK140" s="173"/>
      <c r="AL140" s="173"/>
      <c r="AM140" s="173"/>
      <c r="AN140" s="173"/>
      <c r="AO140" s="173"/>
      <c r="AP140" s="173"/>
      <c r="AQ140" s="173"/>
      <c r="AR140" s="173"/>
      <c r="AS140" s="173"/>
      <c r="AT140" s="173"/>
      <c r="AU140" s="173"/>
      <c r="AV140" s="206"/>
    </row>
    <row r="141" spans="1:48" ht="14.5" thickBot="1">
      <c r="A141" s="554"/>
      <c r="B141" s="598"/>
      <c r="C141" s="165" t="s">
        <v>9</v>
      </c>
      <c r="D141" s="186"/>
      <c r="E141" s="186"/>
      <c r="F141" s="186"/>
      <c r="G141" s="186"/>
      <c r="H141" s="186"/>
      <c r="I141" s="186"/>
      <c r="J141" s="186"/>
      <c r="K141" s="186"/>
      <c r="L141" s="186"/>
      <c r="M141" s="186"/>
      <c r="N141" s="186"/>
      <c r="O141" s="186"/>
      <c r="P141" s="186"/>
      <c r="Q141" s="186"/>
      <c r="R141" s="186"/>
      <c r="S141" s="186"/>
      <c r="T141" s="186"/>
      <c r="U141" s="186"/>
      <c r="V141" s="186"/>
      <c r="W141" s="186"/>
      <c r="X141" s="186"/>
      <c r="Y141" s="186"/>
      <c r="Z141" s="205"/>
      <c r="AA141" s="173"/>
      <c r="AB141" s="173"/>
      <c r="AC141" s="173"/>
      <c r="AD141" s="173"/>
      <c r="AE141" s="173"/>
      <c r="AF141" s="173"/>
      <c r="AG141" s="173"/>
      <c r="AH141" s="173"/>
      <c r="AI141" s="173"/>
      <c r="AJ141" s="173"/>
      <c r="AK141" s="173"/>
      <c r="AL141" s="173"/>
      <c r="AM141" s="173"/>
      <c r="AN141" s="173"/>
      <c r="AO141" s="173"/>
      <c r="AP141" s="173"/>
      <c r="AQ141" s="173"/>
      <c r="AR141" s="173"/>
      <c r="AS141" s="173"/>
      <c r="AT141" s="173"/>
      <c r="AU141" s="173"/>
      <c r="AV141" s="206"/>
    </row>
    <row r="142" spans="1:48" ht="14.5" thickBot="1">
      <c r="A142" s="551"/>
      <c r="B142" s="226">
        <f>'1. Samlet budgetoversigt'!E157-(SUM('2. Specifikationer'!D145:Y145))</f>
        <v>0</v>
      </c>
      <c r="C142" s="166" t="s">
        <v>164</v>
      </c>
      <c r="D142" s="177" t="str">
        <f>IF(D140*D141=0,"",(D140*D141))</f>
        <v/>
      </c>
      <c r="E142" s="177" t="str">
        <f t="shared" ref="E142:AV142" si="12">IF(E140*E141=0,"",(E140*E141))</f>
        <v/>
      </c>
      <c r="F142" s="177" t="str">
        <f t="shared" si="12"/>
        <v/>
      </c>
      <c r="G142" s="177" t="str">
        <f t="shared" si="12"/>
        <v/>
      </c>
      <c r="H142" s="177" t="str">
        <f t="shared" si="12"/>
        <v/>
      </c>
      <c r="I142" s="177" t="str">
        <f t="shared" si="12"/>
        <v/>
      </c>
      <c r="J142" s="177" t="str">
        <f t="shared" si="12"/>
        <v/>
      </c>
      <c r="K142" s="177" t="str">
        <f t="shared" si="12"/>
        <v/>
      </c>
      <c r="L142" s="177" t="str">
        <f t="shared" si="12"/>
        <v/>
      </c>
      <c r="M142" s="177" t="str">
        <f t="shared" si="12"/>
        <v/>
      </c>
      <c r="N142" s="177" t="str">
        <f t="shared" si="12"/>
        <v/>
      </c>
      <c r="O142" s="177" t="str">
        <f t="shared" si="12"/>
        <v/>
      </c>
      <c r="P142" s="177" t="str">
        <f t="shared" si="12"/>
        <v/>
      </c>
      <c r="Q142" s="177" t="str">
        <f t="shared" si="12"/>
        <v/>
      </c>
      <c r="R142" s="177" t="str">
        <f t="shared" si="12"/>
        <v/>
      </c>
      <c r="S142" s="177" t="str">
        <f t="shared" si="12"/>
        <v/>
      </c>
      <c r="T142" s="177" t="str">
        <f t="shared" si="12"/>
        <v/>
      </c>
      <c r="U142" s="177" t="str">
        <f t="shared" si="12"/>
        <v/>
      </c>
      <c r="V142" s="177" t="str">
        <f t="shared" si="12"/>
        <v/>
      </c>
      <c r="W142" s="177" t="str">
        <f t="shared" si="12"/>
        <v/>
      </c>
      <c r="X142" s="177" t="str">
        <f t="shared" si="12"/>
        <v/>
      </c>
      <c r="Y142" s="177" t="str">
        <f t="shared" si="12"/>
        <v/>
      </c>
      <c r="Z142" s="210" t="str">
        <f t="shared" si="12"/>
        <v/>
      </c>
      <c r="AA142" s="211" t="str">
        <f t="shared" si="12"/>
        <v/>
      </c>
      <c r="AB142" s="211" t="str">
        <f t="shared" si="12"/>
        <v/>
      </c>
      <c r="AC142" s="211" t="str">
        <f t="shared" si="12"/>
        <v/>
      </c>
      <c r="AD142" s="211" t="str">
        <f t="shared" si="12"/>
        <v/>
      </c>
      <c r="AE142" s="211" t="str">
        <f t="shared" si="12"/>
        <v/>
      </c>
      <c r="AF142" s="211" t="str">
        <f t="shared" si="12"/>
        <v/>
      </c>
      <c r="AG142" s="211" t="str">
        <f t="shared" si="12"/>
        <v/>
      </c>
      <c r="AH142" s="211" t="str">
        <f t="shared" si="12"/>
        <v/>
      </c>
      <c r="AI142" s="211" t="str">
        <f t="shared" si="12"/>
        <v/>
      </c>
      <c r="AJ142" s="211" t="str">
        <f t="shared" si="12"/>
        <v/>
      </c>
      <c r="AK142" s="211" t="str">
        <f t="shared" si="12"/>
        <v/>
      </c>
      <c r="AL142" s="211" t="str">
        <f t="shared" si="12"/>
        <v/>
      </c>
      <c r="AM142" s="211" t="str">
        <f t="shared" si="12"/>
        <v/>
      </c>
      <c r="AN142" s="211" t="str">
        <f t="shared" si="12"/>
        <v/>
      </c>
      <c r="AO142" s="211" t="str">
        <f t="shared" si="12"/>
        <v/>
      </c>
      <c r="AP142" s="211" t="str">
        <f t="shared" si="12"/>
        <v/>
      </c>
      <c r="AQ142" s="211" t="str">
        <f t="shared" si="12"/>
        <v/>
      </c>
      <c r="AR142" s="211" t="str">
        <f t="shared" si="12"/>
        <v/>
      </c>
      <c r="AS142" s="211" t="str">
        <f t="shared" si="12"/>
        <v/>
      </c>
      <c r="AT142" s="211" t="str">
        <f t="shared" si="12"/>
        <v/>
      </c>
      <c r="AU142" s="211" t="str">
        <f t="shared" si="12"/>
        <v/>
      </c>
      <c r="AV142" s="212" t="str">
        <f t="shared" si="12"/>
        <v/>
      </c>
    </row>
    <row r="143" spans="1:48" ht="75" customHeight="1">
      <c r="A143" s="554" t="s">
        <v>3</v>
      </c>
      <c r="B143" s="595">
        <f>'1. Samlet budgetoversigt'!E158-(SUM('2. Specifikationer'!D149:Y149))</f>
        <v>0</v>
      </c>
      <c r="C143" s="170" t="s">
        <v>162</v>
      </c>
      <c r="D143" s="187"/>
      <c r="E143" s="187"/>
      <c r="F143" s="187"/>
      <c r="G143" s="187"/>
      <c r="H143" s="187"/>
      <c r="I143" s="187"/>
      <c r="J143" s="187"/>
      <c r="K143" s="187"/>
      <c r="L143" s="187"/>
      <c r="M143" s="187"/>
      <c r="N143" s="187"/>
      <c r="O143" s="187"/>
      <c r="P143" s="187"/>
      <c r="Q143" s="187"/>
      <c r="R143" s="187"/>
      <c r="S143" s="187"/>
      <c r="T143" s="187"/>
      <c r="U143" s="187"/>
      <c r="V143" s="187"/>
      <c r="W143" s="187"/>
      <c r="X143" s="187"/>
      <c r="Y143" s="187"/>
      <c r="Z143" s="205"/>
      <c r="AA143" s="173"/>
      <c r="AB143" s="173"/>
      <c r="AC143" s="173"/>
      <c r="AD143" s="173"/>
      <c r="AE143" s="173"/>
      <c r="AF143" s="173"/>
      <c r="AG143" s="173"/>
      <c r="AH143" s="173"/>
      <c r="AI143" s="173"/>
      <c r="AJ143" s="173"/>
      <c r="AK143" s="173"/>
      <c r="AL143" s="173"/>
      <c r="AM143" s="173"/>
      <c r="AN143" s="173"/>
      <c r="AO143" s="173"/>
      <c r="AP143" s="173"/>
      <c r="AQ143" s="173"/>
      <c r="AR143" s="173"/>
      <c r="AS143" s="173"/>
      <c r="AT143" s="173"/>
      <c r="AU143" s="173"/>
      <c r="AV143" s="206"/>
    </row>
    <row r="144" spans="1:48">
      <c r="A144" s="554"/>
      <c r="B144" s="595"/>
      <c r="C144" s="165" t="s">
        <v>163</v>
      </c>
      <c r="D144" s="186"/>
      <c r="E144" s="186"/>
      <c r="F144" s="186"/>
      <c r="G144" s="186"/>
      <c r="H144" s="186"/>
      <c r="I144" s="186"/>
      <c r="J144" s="186"/>
      <c r="K144" s="186"/>
      <c r="L144" s="186"/>
      <c r="M144" s="186"/>
      <c r="N144" s="186"/>
      <c r="O144" s="186"/>
      <c r="P144" s="186"/>
      <c r="Q144" s="186"/>
      <c r="R144" s="186"/>
      <c r="S144" s="186"/>
      <c r="T144" s="186"/>
      <c r="U144" s="186"/>
      <c r="V144" s="186"/>
      <c r="W144" s="186"/>
      <c r="X144" s="186"/>
      <c r="Y144" s="186"/>
      <c r="Z144" s="205"/>
      <c r="AA144" s="173"/>
      <c r="AB144" s="173"/>
      <c r="AC144" s="173"/>
      <c r="AD144" s="173"/>
      <c r="AE144" s="173"/>
      <c r="AF144" s="173"/>
      <c r="AG144" s="173"/>
      <c r="AH144" s="173"/>
      <c r="AI144" s="173"/>
      <c r="AJ144" s="173"/>
      <c r="AK144" s="173"/>
      <c r="AL144" s="173"/>
      <c r="AM144" s="173"/>
      <c r="AN144" s="173"/>
      <c r="AO144" s="173"/>
      <c r="AP144" s="173"/>
      <c r="AQ144" s="173"/>
      <c r="AR144" s="173"/>
      <c r="AS144" s="173"/>
      <c r="AT144" s="173"/>
      <c r="AU144" s="173"/>
      <c r="AV144" s="206"/>
    </row>
    <row r="145" spans="1:48">
      <c r="A145" s="554"/>
      <c r="B145" s="595"/>
      <c r="C145" s="165" t="s">
        <v>9</v>
      </c>
      <c r="D145" s="186"/>
      <c r="E145" s="186"/>
      <c r="F145" s="186"/>
      <c r="G145" s="186"/>
      <c r="H145" s="186"/>
      <c r="I145" s="186"/>
      <c r="J145" s="186"/>
      <c r="K145" s="186"/>
      <c r="L145" s="186"/>
      <c r="M145" s="186"/>
      <c r="N145" s="186"/>
      <c r="O145" s="186"/>
      <c r="P145" s="186"/>
      <c r="Q145" s="186"/>
      <c r="R145" s="186"/>
      <c r="S145" s="186"/>
      <c r="T145" s="186"/>
      <c r="U145" s="186"/>
      <c r="V145" s="186"/>
      <c r="W145" s="186"/>
      <c r="X145" s="186"/>
      <c r="Y145" s="186"/>
      <c r="Z145" s="205"/>
      <c r="AA145" s="173"/>
      <c r="AB145" s="173"/>
      <c r="AC145" s="173"/>
      <c r="AD145" s="173"/>
      <c r="AE145" s="173"/>
      <c r="AF145" s="173"/>
      <c r="AG145" s="173"/>
      <c r="AH145" s="173"/>
      <c r="AI145" s="173"/>
      <c r="AJ145" s="173"/>
      <c r="AK145" s="173"/>
      <c r="AL145" s="173"/>
      <c r="AM145" s="173"/>
      <c r="AN145" s="173"/>
      <c r="AO145" s="173"/>
      <c r="AP145" s="173"/>
      <c r="AQ145" s="173"/>
      <c r="AR145" s="173"/>
      <c r="AS145" s="173"/>
      <c r="AT145" s="173"/>
      <c r="AU145" s="173"/>
      <c r="AV145" s="206"/>
    </row>
    <row r="146" spans="1:48" ht="14.5" thickBot="1">
      <c r="A146" s="554"/>
      <c r="B146" s="595"/>
      <c r="C146" s="168" t="s">
        <v>164</v>
      </c>
      <c r="D146" s="180" t="str">
        <f>IF(D144*D145=0,"",(D144*D145))</f>
        <v/>
      </c>
      <c r="E146" s="180" t="str">
        <f t="shared" ref="E146:AV146" si="13">IF(E144*E145=0,"",(E144*E145))</f>
        <v/>
      </c>
      <c r="F146" s="180" t="str">
        <f t="shared" si="13"/>
        <v/>
      </c>
      <c r="G146" s="180" t="str">
        <f t="shared" si="13"/>
        <v/>
      </c>
      <c r="H146" s="180" t="str">
        <f t="shared" si="13"/>
        <v/>
      </c>
      <c r="I146" s="180" t="str">
        <f t="shared" si="13"/>
        <v/>
      </c>
      <c r="J146" s="180" t="str">
        <f t="shared" si="13"/>
        <v/>
      </c>
      <c r="K146" s="180" t="str">
        <f t="shared" si="13"/>
        <v/>
      </c>
      <c r="L146" s="180" t="str">
        <f t="shared" si="13"/>
        <v/>
      </c>
      <c r="M146" s="180" t="str">
        <f t="shared" si="13"/>
        <v/>
      </c>
      <c r="N146" s="180" t="str">
        <f t="shared" si="13"/>
        <v/>
      </c>
      <c r="O146" s="180" t="str">
        <f t="shared" si="13"/>
        <v/>
      </c>
      <c r="P146" s="180" t="str">
        <f t="shared" si="13"/>
        <v/>
      </c>
      <c r="Q146" s="180" t="str">
        <f t="shared" si="13"/>
        <v/>
      </c>
      <c r="R146" s="180" t="str">
        <f t="shared" si="13"/>
        <v/>
      </c>
      <c r="S146" s="180" t="str">
        <f t="shared" si="13"/>
        <v/>
      </c>
      <c r="T146" s="180" t="str">
        <f t="shared" si="13"/>
        <v/>
      </c>
      <c r="U146" s="180" t="str">
        <f t="shared" si="13"/>
        <v/>
      </c>
      <c r="V146" s="180" t="str">
        <f t="shared" si="13"/>
        <v/>
      </c>
      <c r="W146" s="180" t="str">
        <f t="shared" si="13"/>
        <v/>
      </c>
      <c r="X146" s="180" t="str">
        <f t="shared" si="13"/>
        <v/>
      </c>
      <c r="Y146" s="180" t="str">
        <f t="shared" si="13"/>
        <v/>
      </c>
      <c r="Z146" s="210" t="str">
        <f t="shared" si="13"/>
        <v/>
      </c>
      <c r="AA146" s="211" t="str">
        <f t="shared" si="13"/>
        <v/>
      </c>
      <c r="AB146" s="211" t="str">
        <f t="shared" si="13"/>
        <v/>
      </c>
      <c r="AC146" s="211" t="str">
        <f t="shared" si="13"/>
        <v/>
      </c>
      <c r="AD146" s="211" t="str">
        <f t="shared" si="13"/>
        <v/>
      </c>
      <c r="AE146" s="211" t="str">
        <f t="shared" si="13"/>
        <v/>
      </c>
      <c r="AF146" s="211" t="str">
        <f t="shared" si="13"/>
        <v/>
      </c>
      <c r="AG146" s="211" t="str">
        <f t="shared" si="13"/>
        <v/>
      </c>
      <c r="AH146" s="211" t="str">
        <f t="shared" si="13"/>
        <v/>
      </c>
      <c r="AI146" s="211" t="str">
        <f t="shared" si="13"/>
        <v/>
      </c>
      <c r="AJ146" s="211" t="str">
        <f t="shared" si="13"/>
        <v/>
      </c>
      <c r="AK146" s="211" t="str">
        <f t="shared" si="13"/>
        <v/>
      </c>
      <c r="AL146" s="211" t="str">
        <f t="shared" si="13"/>
        <v/>
      </c>
      <c r="AM146" s="211" t="str">
        <f t="shared" si="13"/>
        <v/>
      </c>
      <c r="AN146" s="211" t="str">
        <f t="shared" si="13"/>
        <v/>
      </c>
      <c r="AO146" s="211" t="str">
        <f t="shared" si="13"/>
        <v/>
      </c>
      <c r="AP146" s="211" t="str">
        <f t="shared" si="13"/>
        <v/>
      </c>
      <c r="AQ146" s="211" t="str">
        <f t="shared" si="13"/>
        <v/>
      </c>
      <c r="AR146" s="211" t="str">
        <f t="shared" si="13"/>
        <v/>
      </c>
      <c r="AS146" s="211" t="str">
        <f t="shared" si="13"/>
        <v/>
      </c>
      <c r="AT146" s="211" t="str">
        <f t="shared" si="13"/>
        <v/>
      </c>
      <c r="AU146" s="211" t="str">
        <f t="shared" si="13"/>
        <v/>
      </c>
      <c r="AV146" s="212" t="str">
        <f t="shared" si="13"/>
        <v/>
      </c>
    </row>
    <row r="147" spans="1:48" ht="75" customHeight="1" thickBot="1">
      <c r="A147" s="548" t="s">
        <v>69</v>
      </c>
      <c r="B147" s="594">
        <f>'1. Samlet budgetoversigt'!E159-(SUM('2. Specifikationer'!D151:Y151))</f>
        <v>0</v>
      </c>
      <c r="C147" s="167" t="s">
        <v>162</v>
      </c>
      <c r="D147" s="185"/>
      <c r="E147" s="185"/>
      <c r="F147" s="185"/>
      <c r="G147" s="185"/>
      <c r="H147" s="185"/>
      <c r="I147" s="185"/>
      <c r="J147" s="185"/>
      <c r="K147" s="185"/>
      <c r="L147" s="185"/>
      <c r="M147" s="185"/>
      <c r="N147" s="185"/>
      <c r="O147" s="185"/>
      <c r="P147" s="185"/>
      <c r="Q147" s="185"/>
      <c r="R147" s="185"/>
      <c r="S147" s="185"/>
      <c r="T147" s="185"/>
      <c r="U147" s="185"/>
      <c r="V147" s="185"/>
      <c r="W147" s="185"/>
      <c r="X147" s="185"/>
      <c r="Y147" s="185"/>
      <c r="Z147" s="205"/>
      <c r="AA147" s="173"/>
      <c r="AB147" s="173"/>
      <c r="AC147" s="173"/>
      <c r="AD147" s="173"/>
      <c r="AE147" s="173"/>
      <c r="AF147" s="173"/>
      <c r="AG147" s="173"/>
      <c r="AH147" s="173"/>
      <c r="AI147" s="173"/>
      <c r="AJ147" s="173"/>
      <c r="AK147" s="173"/>
      <c r="AL147" s="173"/>
      <c r="AM147" s="173"/>
      <c r="AN147" s="173"/>
      <c r="AO147" s="173"/>
      <c r="AP147" s="173"/>
      <c r="AQ147" s="173"/>
      <c r="AR147" s="173"/>
      <c r="AS147" s="173"/>
      <c r="AT147" s="173"/>
      <c r="AU147" s="173"/>
      <c r="AV147" s="206"/>
    </row>
    <row r="148" spans="1:48" ht="14.5" thickBot="1">
      <c r="A148" s="548"/>
      <c r="B148" s="594"/>
      <c r="C148" s="166" t="s">
        <v>164</v>
      </c>
      <c r="D148" s="188"/>
      <c r="E148" s="188"/>
      <c r="F148" s="188"/>
      <c r="G148" s="188"/>
      <c r="H148" s="188"/>
      <c r="I148" s="188"/>
      <c r="J148" s="188"/>
      <c r="K148" s="188"/>
      <c r="L148" s="188"/>
      <c r="M148" s="188"/>
      <c r="N148" s="188"/>
      <c r="O148" s="188"/>
      <c r="P148" s="188"/>
      <c r="Q148" s="188"/>
      <c r="R148" s="188"/>
      <c r="S148" s="188"/>
      <c r="T148" s="188"/>
      <c r="U148" s="188"/>
      <c r="V148" s="188"/>
      <c r="W148" s="188"/>
      <c r="X148" s="188"/>
      <c r="Y148" s="188"/>
      <c r="Z148" s="205"/>
      <c r="AA148" s="173"/>
      <c r="AB148" s="173"/>
      <c r="AC148" s="173"/>
      <c r="AD148" s="173"/>
      <c r="AE148" s="173"/>
      <c r="AF148" s="173"/>
      <c r="AG148" s="173"/>
      <c r="AH148" s="173"/>
      <c r="AI148" s="173"/>
      <c r="AJ148" s="173"/>
      <c r="AK148" s="173"/>
      <c r="AL148" s="173"/>
      <c r="AM148" s="173"/>
      <c r="AN148" s="173"/>
      <c r="AO148" s="173"/>
      <c r="AP148" s="173"/>
      <c r="AQ148" s="173"/>
      <c r="AR148" s="173"/>
      <c r="AS148" s="173"/>
      <c r="AT148" s="173"/>
      <c r="AU148" s="173"/>
      <c r="AV148" s="206"/>
    </row>
    <row r="149" spans="1:48" ht="75" customHeight="1" thickBot="1">
      <c r="A149" s="548" t="s">
        <v>187</v>
      </c>
      <c r="B149" s="594">
        <f>'1. Samlet budgetoversigt'!E160-(SUM('2. Specifikationer'!D153:Y153))</f>
        <v>0</v>
      </c>
      <c r="C149" s="167" t="s">
        <v>162</v>
      </c>
      <c r="D149" s="185"/>
      <c r="E149" s="185"/>
      <c r="F149" s="185"/>
      <c r="G149" s="185"/>
      <c r="H149" s="185"/>
      <c r="I149" s="185"/>
      <c r="J149" s="185"/>
      <c r="K149" s="185"/>
      <c r="L149" s="185"/>
      <c r="M149" s="185"/>
      <c r="N149" s="185"/>
      <c r="O149" s="185"/>
      <c r="P149" s="185"/>
      <c r="Q149" s="185"/>
      <c r="R149" s="185"/>
      <c r="S149" s="185"/>
      <c r="T149" s="185"/>
      <c r="U149" s="185"/>
      <c r="V149" s="185"/>
      <c r="W149" s="185"/>
      <c r="X149" s="185"/>
      <c r="Y149" s="185"/>
      <c r="Z149" s="205"/>
      <c r="AA149" s="173"/>
      <c r="AB149" s="173"/>
      <c r="AC149" s="173"/>
      <c r="AD149" s="173"/>
      <c r="AE149" s="173"/>
      <c r="AF149" s="173"/>
      <c r="AG149" s="173"/>
      <c r="AH149" s="173"/>
      <c r="AI149" s="173"/>
      <c r="AJ149" s="173"/>
      <c r="AK149" s="173"/>
      <c r="AL149" s="173"/>
      <c r="AM149" s="173"/>
      <c r="AN149" s="173"/>
      <c r="AO149" s="173"/>
      <c r="AP149" s="173"/>
      <c r="AQ149" s="173"/>
      <c r="AR149" s="173"/>
      <c r="AS149" s="173"/>
      <c r="AT149" s="173"/>
      <c r="AU149" s="173"/>
      <c r="AV149" s="206"/>
    </row>
    <row r="150" spans="1:48" ht="14.5" thickBot="1">
      <c r="A150" s="548"/>
      <c r="B150" s="594"/>
      <c r="C150" s="168" t="s">
        <v>164</v>
      </c>
      <c r="D150" s="188"/>
      <c r="E150" s="188"/>
      <c r="F150" s="188"/>
      <c r="G150" s="188"/>
      <c r="H150" s="188"/>
      <c r="I150" s="188"/>
      <c r="J150" s="188"/>
      <c r="K150" s="188"/>
      <c r="L150" s="188"/>
      <c r="M150" s="188"/>
      <c r="N150" s="188"/>
      <c r="O150" s="188"/>
      <c r="P150" s="188"/>
      <c r="Q150" s="188"/>
      <c r="R150" s="188"/>
      <c r="S150" s="188"/>
      <c r="T150" s="188"/>
      <c r="U150" s="188"/>
      <c r="V150" s="188"/>
      <c r="W150" s="188"/>
      <c r="X150" s="188"/>
      <c r="Y150" s="188"/>
      <c r="Z150" s="205"/>
      <c r="AA150" s="173"/>
      <c r="AB150" s="173"/>
      <c r="AC150" s="173"/>
      <c r="AD150" s="173"/>
      <c r="AE150" s="173"/>
      <c r="AF150" s="173"/>
      <c r="AG150" s="173"/>
      <c r="AH150" s="173"/>
      <c r="AI150" s="173"/>
      <c r="AJ150" s="173"/>
      <c r="AK150" s="173"/>
      <c r="AL150" s="173"/>
      <c r="AM150" s="173"/>
      <c r="AN150" s="173"/>
      <c r="AO150" s="173"/>
      <c r="AP150" s="173"/>
      <c r="AQ150" s="173"/>
      <c r="AR150" s="173"/>
      <c r="AS150" s="173"/>
      <c r="AT150" s="173"/>
      <c r="AU150" s="173"/>
      <c r="AV150" s="206"/>
    </row>
    <row r="151" spans="1:48" ht="14.5" thickBot="1">
      <c r="A151" s="182" t="s">
        <v>188</v>
      </c>
      <c r="B151" s="227">
        <f>'1. Samlet budgetoversigt'!E161-(SUM('2. Specifikationer'!D154:Y154))</f>
        <v>0</v>
      </c>
      <c r="C151" s="169" t="s">
        <v>188</v>
      </c>
      <c r="D151" s="189"/>
      <c r="E151" s="189"/>
      <c r="F151" s="189"/>
      <c r="G151" s="189"/>
      <c r="H151" s="189"/>
      <c r="I151" s="189"/>
      <c r="J151" s="189"/>
      <c r="K151" s="189"/>
      <c r="L151" s="189"/>
      <c r="M151" s="189"/>
      <c r="N151" s="189"/>
      <c r="O151" s="189"/>
      <c r="P151" s="189"/>
      <c r="Q151" s="189"/>
      <c r="R151" s="189"/>
      <c r="S151" s="189"/>
      <c r="T151" s="189"/>
      <c r="U151" s="189"/>
      <c r="V151" s="189"/>
      <c r="W151" s="189"/>
      <c r="X151" s="189"/>
      <c r="Y151" s="189"/>
      <c r="Z151" s="205"/>
      <c r="AA151" s="173"/>
      <c r="AB151" s="173"/>
      <c r="AC151" s="173"/>
      <c r="AD151" s="173"/>
      <c r="AE151" s="173"/>
      <c r="AF151" s="173"/>
      <c r="AG151" s="173"/>
      <c r="AH151" s="173"/>
      <c r="AI151" s="173"/>
      <c r="AJ151" s="173"/>
      <c r="AK151" s="173"/>
      <c r="AL151" s="173"/>
      <c r="AM151" s="173"/>
      <c r="AN151" s="173"/>
      <c r="AO151" s="173"/>
      <c r="AP151" s="173"/>
      <c r="AQ151" s="173"/>
      <c r="AR151" s="173"/>
      <c r="AS151" s="173"/>
      <c r="AT151" s="173"/>
      <c r="AU151" s="173"/>
      <c r="AV151" s="206"/>
    </row>
    <row r="152" spans="1:48" ht="75" customHeight="1" thickBot="1">
      <c r="A152" s="548" t="s">
        <v>68</v>
      </c>
      <c r="B152" s="594">
        <f>'1. Samlet budgetoversigt'!E163-(SUM('2. Specifikationer'!D156:Y156))</f>
        <v>0</v>
      </c>
      <c r="C152" s="170" t="s">
        <v>162</v>
      </c>
      <c r="D152" s="185"/>
      <c r="E152" s="185"/>
      <c r="F152" s="185"/>
      <c r="G152" s="185"/>
      <c r="H152" s="185"/>
      <c r="I152" s="185"/>
      <c r="J152" s="185"/>
      <c r="K152" s="185"/>
      <c r="L152" s="185"/>
      <c r="M152" s="185"/>
      <c r="N152" s="185"/>
      <c r="O152" s="185"/>
      <c r="P152" s="185"/>
      <c r="Q152" s="185"/>
      <c r="R152" s="185"/>
      <c r="S152" s="185"/>
      <c r="T152" s="185"/>
      <c r="U152" s="185"/>
      <c r="V152" s="185"/>
      <c r="W152" s="185"/>
      <c r="X152" s="185"/>
      <c r="Y152" s="185"/>
      <c r="Z152" s="205"/>
      <c r="AA152" s="173"/>
      <c r="AB152" s="173"/>
      <c r="AC152" s="173"/>
      <c r="AD152" s="173"/>
      <c r="AE152" s="173"/>
      <c r="AF152" s="173"/>
      <c r="AG152" s="173"/>
      <c r="AH152" s="173"/>
      <c r="AI152" s="173"/>
      <c r="AJ152" s="173"/>
      <c r="AK152" s="173"/>
      <c r="AL152" s="173"/>
      <c r="AM152" s="173"/>
      <c r="AN152" s="173"/>
      <c r="AO152" s="173"/>
      <c r="AP152" s="173"/>
      <c r="AQ152" s="173"/>
      <c r="AR152" s="173"/>
      <c r="AS152" s="173"/>
      <c r="AT152" s="173"/>
      <c r="AU152" s="173"/>
      <c r="AV152" s="206"/>
    </row>
    <row r="153" spans="1:48" ht="14.5" thickBot="1">
      <c r="A153" s="548"/>
      <c r="B153" s="594"/>
      <c r="C153" s="166" t="s">
        <v>164</v>
      </c>
      <c r="D153" s="190"/>
      <c r="E153" s="188"/>
      <c r="F153" s="188"/>
      <c r="G153" s="188"/>
      <c r="H153" s="188"/>
      <c r="I153" s="188"/>
      <c r="J153" s="188"/>
      <c r="K153" s="188"/>
      <c r="L153" s="188"/>
      <c r="M153" s="188"/>
      <c r="N153" s="188"/>
      <c r="O153" s="188"/>
      <c r="P153" s="188"/>
      <c r="Q153" s="188"/>
      <c r="R153" s="188"/>
      <c r="S153" s="188"/>
      <c r="T153" s="188"/>
      <c r="U153" s="188"/>
      <c r="V153" s="188"/>
      <c r="W153" s="188"/>
      <c r="X153" s="188"/>
      <c r="Y153" s="188"/>
      <c r="Z153" s="207"/>
      <c r="AA153" s="208"/>
      <c r="AB153" s="208"/>
      <c r="AC153" s="208"/>
      <c r="AD153" s="208"/>
      <c r="AE153" s="208"/>
      <c r="AF153" s="208"/>
      <c r="AG153" s="208"/>
      <c r="AH153" s="208"/>
      <c r="AI153" s="208"/>
      <c r="AJ153" s="208"/>
      <c r="AK153" s="208"/>
      <c r="AL153" s="208"/>
      <c r="AM153" s="208"/>
      <c r="AN153" s="208"/>
      <c r="AO153" s="208"/>
      <c r="AP153" s="208"/>
      <c r="AQ153" s="208"/>
      <c r="AR153" s="208"/>
      <c r="AS153" s="208"/>
      <c r="AT153" s="208"/>
      <c r="AU153" s="208"/>
      <c r="AV153" s="209"/>
    </row>
    <row r="158" spans="1:48">
      <c r="A158" s="174" t="s">
        <v>24</v>
      </c>
      <c r="B158" s="175" t="str">
        <f>IF('1. Samlet budgetoversigt'!B174="","",'1. Samlet budgetoversigt'!B174)</f>
        <v/>
      </c>
      <c r="C158" s="174" t="s">
        <v>42</v>
      </c>
    </row>
    <row r="160" spans="1:48" ht="14.5" thickBot="1">
      <c r="B160" s="174" t="s">
        <v>160</v>
      </c>
      <c r="C160" s="179" t="s">
        <v>161</v>
      </c>
      <c r="D160" s="183" t="s">
        <v>165</v>
      </c>
      <c r="E160" s="183" t="s">
        <v>166</v>
      </c>
      <c r="F160" s="183" t="s">
        <v>167</v>
      </c>
      <c r="G160" s="183" t="s">
        <v>168</v>
      </c>
      <c r="H160" s="183" t="s">
        <v>169</v>
      </c>
      <c r="I160" s="183" t="s">
        <v>170</v>
      </c>
      <c r="J160" s="183" t="s">
        <v>171</v>
      </c>
      <c r="K160" s="183" t="s">
        <v>172</v>
      </c>
      <c r="L160" s="183" t="s">
        <v>173</v>
      </c>
      <c r="M160" s="183" t="s">
        <v>174</v>
      </c>
      <c r="N160" s="183" t="s">
        <v>175</v>
      </c>
      <c r="O160" s="183" t="s">
        <v>176</v>
      </c>
      <c r="P160" s="183" t="s">
        <v>177</v>
      </c>
      <c r="Q160" s="183" t="s">
        <v>178</v>
      </c>
      <c r="R160" s="183" t="s">
        <v>179</v>
      </c>
      <c r="S160" s="183" t="s">
        <v>180</v>
      </c>
      <c r="T160" s="183" t="s">
        <v>181</v>
      </c>
      <c r="U160" s="183" t="s">
        <v>182</v>
      </c>
      <c r="V160" s="183" t="s">
        <v>183</v>
      </c>
      <c r="W160" s="183" t="s">
        <v>184</v>
      </c>
      <c r="X160" s="183" t="s">
        <v>185</v>
      </c>
      <c r="Y160" s="183" t="s">
        <v>186</v>
      </c>
      <c r="Z160" s="201" t="s">
        <v>199</v>
      </c>
      <c r="AA160" s="172"/>
      <c r="AB160" s="172"/>
      <c r="AC160" s="172"/>
      <c r="AD160" s="172"/>
      <c r="AE160" s="172"/>
      <c r="AF160" s="172"/>
      <c r="AG160" s="172"/>
      <c r="AH160" s="172"/>
      <c r="AI160" s="172"/>
      <c r="AJ160" s="172"/>
      <c r="AK160" s="172"/>
      <c r="AL160" s="172"/>
      <c r="AM160" s="172"/>
      <c r="AN160" s="172"/>
      <c r="AO160" s="172"/>
      <c r="AP160" s="172"/>
      <c r="AQ160" s="172"/>
      <c r="AR160" s="172"/>
      <c r="AS160" s="172"/>
      <c r="AT160" s="172"/>
      <c r="AU160" s="172"/>
      <c r="AV160" s="172"/>
    </row>
    <row r="161" spans="1:48" ht="75" customHeight="1">
      <c r="A161" s="550" t="s">
        <v>67</v>
      </c>
      <c r="B161" s="596" t="s">
        <v>201</v>
      </c>
      <c r="C161" s="181" t="s">
        <v>162</v>
      </c>
      <c r="D161" s="185"/>
      <c r="E161" s="185"/>
      <c r="F161" s="185"/>
      <c r="G161" s="185"/>
      <c r="H161" s="185"/>
      <c r="I161" s="185"/>
      <c r="J161" s="185"/>
      <c r="K161" s="185"/>
      <c r="L161" s="185"/>
      <c r="M161" s="185"/>
      <c r="N161" s="185"/>
      <c r="O161" s="185"/>
      <c r="P161" s="185"/>
      <c r="Q161" s="185"/>
      <c r="R161" s="185"/>
      <c r="S161" s="185"/>
      <c r="T161" s="185"/>
      <c r="U161" s="185"/>
      <c r="V161" s="185"/>
      <c r="W161" s="185"/>
      <c r="X161" s="185"/>
      <c r="Y161" s="185"/>
      <c r="Z161" s="202"/>
      <c r="AA161" s="203"/>
      <c r="AB161" s="203"/>
      <c r="AC161" s="203"/>
      <c r="AD161" s="203"/>
      <c r="AE161" s="203"/>
      <c r="AF161" s="203"/>
      <c r="AG161" s="203"/>
      <c r="AH161" s="203"/>
      <c r="AI161" s="203"/>
      <c r="AJ161" s="203"/>
      <c r="AK161" s="203"/>
      <c r="AL161" s="203"/>
      <c r="AM161" s="203"/>
      <c r="AN161" s="203"/>
      <c r="AO161" s="203"/>
      <c r="AP161" s="203"/>
      <c r="AQ161" s="203"/>
      <c r="AR161" s="203"/>
      <c r="AS161" s="203"/>
      <c r="AT161" s="203"/>
      <c r="AU161" s="203"/>
      <c r="AV161" s="204"/>
    </row>
    <row r="162" spans="1:48">
      <c r="A162" s="554"/>
      <c r="B162" s="597"/>
      <c r="C162" s="165" t="s">
        <v>163</v>
      </c>
      <c r="D162" s="186"/>
      <c r="E162" s="186"/>
      <c r="F162" s="186"/>
      <c r="G162" s="186"/>
      <c r="H162" s="186"/>
      <c r="I162" s="186"/>
      <c r="J162" s="186"/>
      <c r="K162" s="186"/>
      <c r="L162" s="186"/>
      <c r="M162" s="186"/>
      <c r="N162" s="186"/>
      <c r="O162" s="186"/>
      <c r="P162" s="186"/>
      <c r="Q162" s="186"/>
      <c r="R162" s="186"/>
      <c r="S162" s="186"/>
      <c r="T162" s="186"/>
      <c r="U162" s="186"/>
      <c r="V162" s="186"/>
      <c r="W162" s="186"/>
      <c r="X162" s="186"/>
      <c r="Y162" s="186"/>
      <c r="Z162" s="205"/>
      <c r="AA162" s="173"/>
      <c r="AB162" s="173"/>
      <c r="AC162" s="173"/>
      <c r="AD162" s="173"/>
      <c r="AE162" s="173"/>
      <c r="AF162" s="173"/>
      <c r="AG162" s="173"/>
      <c r="AH162" s="173"/>
      <c r="AI162" s="173"/>
      <c r="AJ162" s="173"/>
      <c r="AK162" s="173"/>
      <c r="AL162" s="173"/>
      <c r="AM162" s="173"/>
      <c r="AN162" s="173"/>
      <c r="AO162" s="173"/>
      <c r="AP162" s="173"/>
      <c r="AQ162" s="173"/>
      <c r="AR162" s="173"/>
      <c r="AS162" s="173"/>
      <c r="AT162" s="173"/>
      <c r="AU162" s="173"/>
      <c r="AV162" s="206"/>
    </row>
    <row r="163" spans="1:48" ht="14.5" thickBot="1">
      <c r="A163" s="554"/>
      <c r="B163" s="598"/>
      <c r="C163" s="165" t="s">
        <v>9</v>
      </c>
      <c r="D163" s="186"/>
      <c r="E163" s="186"/>
      <c r="F163" s="186"/>
      <c r="G163" s="186"/>
      <c r="H163" s="186"/>
      <c r="I163" s="186"/>
      <c r="J163" s="186"/>
      <c r="K163" s="186"/>
      <c r="L163" s="186"/>
      <c r="M163" s="186"/>
      <c r="N163" s="186"/>
      <c r="O163" s="186"/>
      <c r="P163" s="186"/>
      <c r="Q163" s="186"/>
      <c r="R163" s="186"/>
      <c r="S163" s="186"/>
      <c r="T163" s="186"/>
      <c r="U163" s="186"/>
      <c r="V163" s="186"/>
      <c r="W163" s="186"/>
      <c r="X163" s="186"/>
      <c r="Y163" s="186"/>
      <c r="Z163" s="205"/>
      <c r="AA163" s="173"/>
      <c r="AB163" s="173"/>
      <c r="AC163" s="173"/>
      <c r="AD163" s="173"/>
      <c r="AE163" s="173"/>
      <c r="AF163" s="173"/>
      <c r="AG163" s="173"/>
      <c r="AH163" s="173"/>
      <c r="AI163" s="173"/>
      <c r="AJ163" s="173"/>
      <c r="AK163" s="173"/>
      <c r="AL163" s="173"/>
      <c r="AM163" s="173"/>
      <c r="AN163" s="173"/>
      <c r="AO163" s="173"/>
      <c r="AP163" s="173"/>
      <c r="AQ163" s="173"/>
      <c r="AR163" s="173"/>
      <c r="AS163" s="173"/>
      <c r="AT163" s="173"/>
      <c r="AU163" s="173"/>
      <c r="AV163" s="206"/>
    </row>
    <row r="164" spans="1:48" ht="14.5" thickBot="1">
      <c r="A164" s="551"/>
      <c r="B164" s="226">
        <f>'1. Samlet budgetoversigt'!E179-(SUM('2. Specifikationer'!D167:Y167))</f>
        <v>0</v>
      </c>
      <c r="C164" s="166" t="s">
        <v>164</v>
      </c>
      <c r="D164" s="177" t="str">
        <f>IF(D162*D163=0,"",(D162*D163))</f>
        <v/>
      </c>
      <c r="E164" s="177" t="str">
        <f t="shared" ref="E164:AV164" si="14">IF(E162*E163=0,"",(E162*E163))</f>
        <v/>
      </c>
      <c r="F164" s="177" t="str">
        <f t="shared" si="14"/>
        <v/>
      </c>
      <c r="G164" s="177" t="str">
        <f t="shared" si="14"/>
        <v/>
      </c>
      <c r="H164" s="177" t="str">
        <f t="shared" si="14"/>
        <v/>
      </c>
      <c r="I164" s="177" t="str">
        <f t="shared" si="14"/>
        <v/>
      </c>
      <c r="J164" s="177" t="str">
        <f t="shared" si="14"/>
        <v/>
      </c>
      <c r="K164" s="177" t="str">
        <f t="shared" si="14"/>
        <v/>
      </c>
      <c r="L164" s="177" t="str">
        <f t="shared" si="14"/>
        <v/>
      </c>
      <c r="M164" s="177" t="str">
        <f t="shared" si="14"/>
        <v/>
      </c>
      <c r="N164" s="177" t="str">
        <f t="shared" si="14"/>
        <v/>
      </c>
      <c r="O164" s="177" t="str">
        <f t="shared" si="14"/>
        <v/>
      </c>
      <c r="P164" s="177" t="str">
        <f t="shared" si="14"/>
        <v/>
      </c>
      <c r="Q164" s="177" t="str">
        <f t="shared" si="14"/>
        <v/>
      </c>
      <c r="R164" s="177" t="str">
        <f t="shared" si="14"/>
        <v/>
      </c>
      <c r="S164" s="177" t="str">
        <f t="shared" si="14"/>
        <v/>
      </c>
      <c r="T164" s="177" t="str">
        <f t="shared" si="14"/>
        <v/>
      </c>
      <c r="U164" s="177" t="str">
        <f t="shared" si="14"/>
        <v/>
      </c>
      <c r="V164" s="177" t="str">
        <f t="shared" si="14"/>
        <v/>
      </c>
      <c r="W164" s="177" t="str">
        <f t="shared" si="14"/>
        <v/>
      </c>
      <c r="X164" s="177" t="str">
        <f t="shared" si="14"/>
        <v/>
      </c>
      <c r="Y164" s="177" t="str">
        <f t="shared" si="14"/>
        <v/>
      </c>
      <c r="Z164" s="210" t="str">
        <f t="shared" si="14"/>
        <v/>
      </c>
      <c r="AA164" s="211" t="str">
        <f t="shared" si="14"/>
        <v/>
      </c>
      <c r="AB164" s="211" t="str">
        <f t="shared" si="14"/>
        <v/>
      </c>
      <c r="AC164" s="211" t="str">
        <f t="shared" si="14"/>
        <v/>
      </c>
      <c r="AD164" s="211" t="str">
        <f t="shared" si="14"/>
        <v/>
      </c>
      <c r="AE164" s="211" t="str">
        <f t="shared" si="14"/>
        <v/>
      </c>
      <c r="AF164" s="211" t="str">
        <f t="shared" si="14"/>
        <v/>
      </c>
      <c r="AG164" s="211" t="str">
        <f t="shared" si="14"/>
        <v/>
      </c>
      <c r="AH164" s="211" t="str">
        <f t="shared" si="14"/>
        <v/>
      </c>
      <c r="AI164" s="211" t="str">
        <f t="shared" si="14"/>
        <v/>
      </c>
      <c r="AJ164" s="211" t="str">
        <f t="shared" si="14"/>
        <v/>
      </c>
      <c r="AK164" s="211" t="str">
        <f t="shared" si="14"/>
        <v/>
      </c>
      <c r="AL164" s="211" t="str">
        <f t="shared" si="14"/>
        <v/>
      </c>
      <c r="AM164" s="211" t="str">
        <f t="shared" si="14"/>
        <v/>
      </c>
      <c r="AN164" s="211" t="str">
        <f t="shared" si="14"/>
        <v/>
      </c>
      <c r="AO164" s="211" t="str">
        <f t="shared" si="14"/>
        <v/>
      </c>
      <c r="AP164" s="211" t="str">
        <f t="shared" si="14"/>
        <v/>
      </c>
      <c r="AQ164" s="211" t="str">
        <f t="shared" si="14"/>
        <v/>
      </c>
      <c r="AR164" s="211" t="str">
        <f t="shared" si="14"/>
        <v/>
      </c>
      <c r="AS164" s="211" t="str">
        <f t="shared" si="14"/>
        <v/>
      </c>
      <c r="AT164" s="211" t="str">
        <f t="shared" si="14"/>
        <v/>
      </c>
      <c r="AU164" s="211" t="str">
        <f t="shared" si="14"/>
        <v/>
      </c>
      <c r="AV164" s="212" t="str">
        <f t="shared" si="14"/>
        <v/>
      </c>
    </row>
    <row r="165" spans="1:48" ht="75" customHeight="1">
      <c r="A165" s="554" t="s">
        <v>3</v>
      </c>
      <c r="B165" s="595">
        <f>'1. Samlet budgetoversigt'!E180-(SUM('2. Specifikationer'!D171:Y171))</f>
        <v>0</v>
      </c>
      <c r="C165" s="170" t="s">
        <v>162</v>
      </c>
      <c r="D165" s="187"/>
      <c r="E165" s="187"/>
      <c r="F165" s="187"/>
      <c r="G165" s="187"/>
      <c r="H165" s="187"/>
      <c r="I165" s="187"/>
      <c r="J165" s="187"/>
      <c r="K165" s="187"/>
      <c r="L165" s="187"/>
      <c r="M165" s="187"/>
      <c r="N165" s="187"/>
      <c r="O165" s="187"/>
      <c r="P165" s="187"/>
      <c r="Q165" s="187"/>
      <c r="R165" s="187"/>
      <c r="S165" s="187"/>
      <c r="T165" s="187"/>
      <c r="U165" s="187"/>
      <c r="V165" s="187"/>
      <c r="W165" s="187"/>
      <c r="X165" s="187"/>
      <c r="Y165" s="187"/>
      <c r="Z165" s="205"/>
      <c r="AA165" s="173"/>
      <c r="AB165" s="173"/>
      <c r="AC165" s="173"/>
      <c r="AD165" s="173"/>
      <c r="AE165" s="173"/>
      <c r="AF165" s="173"/>
      <c r="AG165" s="173"/>
      <c r="AH165" s="173"/>
      <c r="AI165" s="173"/>
      <c r="AJ165" s="173"/>
      <c r="AK165" s="173"/>
      <c r="AL165" s="173"/>
      <c r="AM165" s="173"/>
      <c r="AN165" s="173"/>
      <c r="AO165" s="173"/>
      <c r="AP165" s="173"/>
      <c r="AQ165" s="173"/>
      <c r="AR165" s="173"/>
      <c r="AS165" s="173"/>
      <c r="AT165" s="173"/>
      <c r="AU165" s="173"/>
      <c r="AV165" s="206"/>
    </row>
    <row r="166" spans="1:48">
      <c r="A166" s="554"/>
      <c r="B166" s="595"/>
      <c r="C166" s="165" t="s">
        <v>163</v>
      </c>
      <c r="D166" s="186"/>
      <c r="E166" s="186"/>
      <c r="F166" s="186"/>
      <c r="G166" s="186"/>
      <c r="H166" s="186"/>
      <c r="I166" s="186"/>
      <c r="J166" s="186"/>
      <c r="K166" s="186"/>
      <c r="L166" s="186"/>
      <c r="M166" s="186"/>
      <c r="N166" s="186"/>
      <c r="O166" s="186"/>
      <c r="P166" s="186"/>
      <c r="Q166" s="186"/>
      <c r="R166" s="186"/>
      <c r="S166" s="186"/>
      <c r="T166" s="186"/>
      <c r="U166" s="186"/>
      <c r="V166" s="186"/>
      <c r="W166" s="186"/>
      <c r="X166" s="186"/>
      <c r="Y166" s="186"/>
      <c r="Z166" s="205"/>
      <c r="AA166" s="173"/>
      <c r="AB166" s="173"/>
      <c r="AC166" s="173"/>
      <c r="AD166" s="173"/>
      <c r="AE166" s="173"/>
      <c r="AF166" s="173"/>
      <c r="AG166" s="173"/>
      <c r="AH166" s="173"/>
      <c r="AI166" s="173"/>
      <c r="AJ166" s="173"/>
      <c r="AK166" s="173"/>
      <c r="AL166" s="173"/>
      <c r="AM166" s="173"/>
      <c r="AN166" s="173"/>
      <c r="AO166" s="173"/>
      <c r="AP166" s="173"/>
      <c r="AQ166" s="173"/>
      <c r="AR166" s="173"/>
      <c r="AS166" s="173"/>
      <c r="AT166" s="173"/>
      <c r="AU166" s="173"/>
      <c r="AV166" s="206"/>
    </row>
    <row r="167" spans="1:48">
      <c r="A167" s="554"/>
      <c r="B167" s="595"/>
      <c r="C167" s="165" t="s">
        <v>9</v>
      </c>
      <c r="D167" s="186"/>
      <c r="E167" s="186"/>
      <c r="F167" s="186"/>
      <c r="G167" s="186"/>
      <c r="H167" s="186"/>
      <c r="I167" s="186"/>
      <c r="J167" s="186"/>
      <c r="K167" s="186"/>
      <c r="L167" s="186"/>
      <c r="M167" s="186"/>
      <c r="N167" s="186"/>
      <c r="O167" s="186"/>
      <c r="P167" s="186"/>
      <c r="Q167" s="186"/>
      <c r="R167" s="186"/>
      <c r="S167" s="186"/>
      <c r="T167" s="186"/>
      <c r="U167" s="186"/>
      <c r="V167" s="186"/>
      <c r="W167" s="186"/>
      <c r="X167" s="186"/>
      <c r="Y167" s="186"/>
      <c r="Z167" s="205"/>
      <c r="AA167" s="173"/>
      <c r="AB167" s="173"/>
      <c r="AC167" s="173"/>
      <c r="AD167" s="173"/>
      <c r="AE167" s="173"/>
      <c r="AF167" s="173"/>
      <c r="AG167" s="173"/>
      <c r="AH167" s="173"/>
      <c r="AI167" s="173"/>
      <c r="AJ167" s="173"/>
      <c r="AK167" s="173"/>
      <c r="AL167" s="173"/>
      <c r="AM167" s="173"/>
      <c r="AN167" s="173"/>
      <c r="AO167" s="173"/>
      <c r="AP167" s="173"/>
      <c r="AQ167" s="173"/>
      <c r="AR167" s="173"/>
      <c r="AS167" s="173"/>
      <c r="AT167" s="173"/>
      <c r="AU167" s="173"/>
      <c r="AV167" s="206"/>
    </row>
    <row r="168" spans="1:48" ht="14.5" thickBot="1">
      <c r="A168" s="554"/>
      <c r="B168" s="595"/>
      <c r="C168" s="168" t="s">
        <v>164</v>
      </c>
      <c r="D168" s="180" t="str">
        <f>IF(D166*D167=0,"",(D166*D167))</f>
        <v/>
      </c>
      <c r="E168" s="180" t="str">
        <f t="shared" ref="E168:AV168" si="15">IF(E166*E167=0,"",(E166*E167))</f>
        <v/>
      </c>
      <c r="F168" s="180" t="str">
        <f t="shared" si="15"/>
        <v/>
      </c>
      <c r="G168" s="180" t="str">
        <f t="shared" si="15"/>
        <v/>
      </c>
      <c r="H168" s="180" t="str">
        <f t="shared" si="15"/>
        <v/>
      </c>
      <c r="I168" s="180" t="str">
        <f t="shared" si="15"/>
        <v/>
      </c>
      <c r="J168" s="180" t="str">
        <f t="shared" si="15"/>
        <v/>
      </c>
      <c r="K168" s="180" t="str">
        <f t="shared" si="15"/>
        <v/>
      </c>
      <c r="L168" s="180" t="str">
        <f t="shared" si="15"/>
        <v/>
      </c>
      <c r="M168" s="180" t="str">
        <f t="shared" si="15"/>
        <v/>
      </c>
      <c r="N168" s="180" t="str">
        <f t="shared" si="15"/>
        <v/>
      </c>
      <c r="O168" s="180" t="str">
        <f t="shared" si="15"/>
        <v/>
      </c>
      <c r="P168" s="180" t="str">
        <f t="shared" si="15"/>
        <v/>
      </c>
      <c r="Q168" s="180" t="str">
        <f t="shared" si="15"/>
        <v/>
      </c>
      <c r="R168" s="180" t="str">
        <f t="shared" si="15"/>
        <v/>
      </c>
      <c r="S168" s="180" t="str">
        <f t="shared" si="15"/>
        <v/>
      </c>
      <c r="T168" s="180" t="str">
        <f t="shared" si="15"/>
        <v/>
      </c>
      <c r="U168" s="180" t="str">
        <f t="shared" si="15"/>
        <v/>
      </c>
      <c r="V168" s="180" t="str">
        <f t="shared" si="15"/>
        <v/>
      </c>
      <c r="W168" s="180" t="str">
        <f t="shared" si="15"/>
        <v/>
      </c>
      <c r="X168" s="180" t="str">
        <f t="shared" si="15"/>
        <v/>
      </c>
      <c r="Y168" s="180" t="str">
        <f t="shared" si="15"/>
        <v/>
      </c>
      <c r="Z168" s="210" t="str">
        <f t="shared" si="15"/>
        <v/>
      </c>
      <c r="AA168" s="211" t="str">
        <f t="shared" si="15"/>
        <v/>
      </c>
      <c r="AB168" s="211" t="str">
        <f t="shared" si="15"/>
        <v/>
      </c>
      <c r="AC168" s="211" t="str">
        <f t="shared" si="15"/>
        <v/>
      </c>
      <c r="AD168" s="211" t="str">
        <f t="shared" si="15"/>
        <v/>
      </c>
      <c r="AE168" s="211" t="str">
        <f t="shared" si="15"/>
        <v/>
      </c>
      <c r="AF168" s="211" t="str">
        <f t="shared" si="15"/>
        <v/>
      </c>
      <c r="AG168" s="211" t="str">
        <f t="shared" si="15"/>
        <v/>
      </c>
      <c r="AH168" s="211" t="str">
        <f t="shared" si="15"/>
        <v/>
      </c>
      <c r="AI168" s="211" t="str">
        <f t="shared" si="15"/>
        <v/>
      </c>
      <c r="AJ168" s="211" t="str">
        <f t="shared" si="15"/>
        <v/>
      </c>
      <c r="AK168" s="211" t="str">
        <f t="shared" si="15"/>
        <v/>
      </c>
      <c r="AL168" s="211" t="str">
        <f t="shared" si="15"/>
        <v/>
      </c>
      <c r="AM168" s="211" t="str">
        <f t="shared" si="15"/>
        <v/>
      </c>
      <c r="AN168" s="211" t="str">
        <f t="shared" si="15"/>
        <v/>
      </c>
      <c r="AO168" s="211" t="str">
        <f t="shared" si="15"/>
        <v/>
      </c>
      <c r="AP168" s="211" t="str">
        <f t="shared" si="15"/>
        <v/>
      </c>
      <c r="AQ168" s="211" t="str">
        <f t="shared" si="15"/>
        <v/>
      </c>
      <c r="AR168" s="211" t="str">
        <f t="shared" si="15"/>
        <v/>
      </c>
      <c r="AS168" s="211" t="str">
        <f t="shared" si="15"/>
        <v/>
      </c>
      <c r="AT168" s="211" t="str">
        <f t="shared" si="15"/>
        <v/>
      </c>
      <c r="AU168" s="211" t="str">
        <f t="shared" si="15"/>
        <v/>
      </c>
      <c r="AV168" s="212" t="str">
        <f t="shared" si="15"/>
        <v/>
      </c>
    </row>
    <row r="169" spans="1:48" ht="75" customHeight="1" thickBot="1">
      <c r="A169" s="548" t="s">
        <v>69</v>
      </c>
      <c r="B169" s="594">
        <f>'1. Samlet budgetoversigt'!E181-(SUM('2. Specifikationer'!D173:Y173))</f>
        <v>0</v>
      </c>
      <c r="C169" s="167" t="s">
        <v>162</v>
      </c>
      <c r="D169" s="185"/>
      <c r="E169" s="185"/>
      <c r="F169" s="185"/>
      <c r="G169" s="185"/>
      <c r="H169" s="185"/>
      <c r="I169" s="185"/>
      <c r="J169" s="185"/>
      <c r="K169" s="185"/>
      <c r="L169" s="185"/>
      <c r="M169" s="185"/>
      <c r="N169" s="185"/>
      <c r="O169" s="185"/>
      <c r="P169" s="185"/>
      <c r="Q169" s="185"/>
      <c r="R169" s="185"/>
      <c r="S169" s="185"/>
      <c r="T169" s="185"/>
      <c r="U169" s="185"/>
      <c r="V169" s="185"/>
      <c r="W169" s="185"/>
      <c r="X169" s="185"/>
      <c r="Y169" s="185"/>
      <c r="Z169" s="205"/>
      <c r="AA169" s="173"/>
      <c r="AB169" s="173"/>
      <c r="AC169" s="173"/>
      <c r="AD169" s="173"/>
      <c r="AE169" s="173"/>
      <c r="AF169" s="173"/>
      <c r="AG169" s="173"/>
      <c r="AH169" s="173"/>
      <c r="AI169" s="173"/>
      <c r="AJ169" s="173"/>
      <c r="AK169" s="173"/>
      <c r="AL169" s="173"/>
      <c r="AM169" s="173"/>
      <c r="AN169" s="173"/>
      <c r="AO169" s="173"/>
      <c r="AP169" s="173"/>
      <c r="AQ169" s="173"/>
      <c r="AR169" s="173"/>
      <c r="AS169" s="173"/>
      <c r="AT169" s="173"/>
      <c r="AU169" s="173"/>
      <c r="AV169" s="206"/>
    </row>
    <row r="170" spans="1:48" ht="14.5" thickBot="1">
      <c r="A170" s="548"/>
      <c r="B170" s="594"/>
      <c r="C170" s="166" t="s">
        <v>164</v>
      </c>
      <c r="D170" s="188"/>
      <c r="E170" s="188"/>
      <c r="F170" s="188"/>
      <c r="G170" s="188"/>
      <c r="H170" s="188"/>
      <c r="I170" s="188"/>
      <c r="J170" s="188"/>
      <c r="K170" s="188"/>
      <c r="L170" s="188"/>
      <c r="M170" s="188"/>
      <c r="N170" s="188"/>
      <c r="O170" s="188"/>
      <c r="P170" s="188"/>
      <c r="Q170" s="188"/>
      <c r="R170" s="188"/>
      <c r="S170" s="188"/>
      <c r="T170" s="188"/>
      <c r="U170" s="188"/>
      <c r="V170" s="188"/>
      <c r="W170" s="188"/>
      <c r="X170" s="188"/>
      <c r="Y170" s="188"/>
      <c r="Z170" s="205"/>
      <c r="AA170" s="173"/>
      <c r="AB170" s="173"/>
      <c r="AC170" s="173"/>
      <c r="AD170" s="173"/>
      <c r="AE170" s="173"/>
      <c r="AF170" s="173"/>
      <c r="AG170" s="173"/>
      <c r="AH170" s="173"/>
      <c r="AI170" s="173"/>
      <c r="AJ170" s="173"/>
      <c r="AK170" s="173"/>
      <c r="AL170" s="173"/>
      <c r="AM170" s="173"/>
      <c r="AN170" s="173"/>
      <c r="AO170" s="173"/>
      <c r="AP170" s="173"/>
      <c r="AQ170" s="173"/>
      <c r="AR170" s="173"/>
      <c r="AS170" s="173"/>
      <c r="AT170" s="173"/>
      <c r="AU170" s="173"/>
      <c r="AV170" s="206"/>
    </row>
    <row r="171" spans="1:48" ht="75" customHeight="1" thickBot="1">
      <c r="A171" s="548" t="s">
        <v>187</v>
      </c>
      <c r="B171" s="594">
        <f>'1. Samlet budgetoversigt'!E182-(SUM('2. Specifikationer'!D175:Y175))</f>
        <v>0</v>
      </c>
      <c r="C171" s="167" t="s">
        <v>162</v>
      </c>
      <c r="D171" s="185"/>
      <c r="E171" s="185"/>
      <c r="F171" s="185"/>
      <c r="G171" s="185"/>
      <c r="H171" s="185"/>
      <c r="I171" s="185"/>
      <c r="J171" s="185"/>
      <c r="K171" s="185"/>
      <c r="L171" s="185"/>
      <c r="M171" s="185"/>
      <c r="N171" s="185"/>
      <c r="O171" s="185"/>
      <c r="P171" s="185"/>
      <c r="Q171" s="185"/>
      <c r="R171" s="185"/>
      <c r="S171" s="185"/>
      <c r="T171" s="185"/>
      <c r="U171" s="185"/>
      <c r="V171" s="185"/>
      <c r="W171" s="185"/>
      <c r="X171" s="185"/>
      <c r="Y171" s="185"/>
      <c r="Z171" s="205"/>
      <c r="AA171" s="173"/>
      <c r="AB171" s="173"/>
      <c r="AC171" s="173"/>
      <c r="AD171" s="173"/>
      <c r="AE171" s="173"/>
      <c r="AF171" s="173"/>
      <c r="AG171" s="173"/>
      <c r="AH171" s="173"/>
      <c r="AI171" s="173"/>
      <c r="AJ171" s="173"/>
      <c r="AK171" s="173"/>
      <c r="AL171" s="173"/>
      <c r="AM171" s="173"/>
      <c r="AN171" s="173"/>
      <c r="AO171" s="173"/>
      <c r="AP171" s="173"/>
      <c r="AQ171" s="173"/>
      <c r="AR171" s="173"/>
      <c r="AS171" s="173"/>
      <c r="AT171" s="173"/>
      <c r="AU171" s="173"/>
      <c r="AV171" s="206"/>
    </row>
    <row r="172" spans="1:48" ht="14.5" thickBot="1">
      <c r="A172" s="548"/>
      <c r="B172" s="594"/>
      <c r="C172" s="168" t="s">
        <v>164</v>
      </c>
      <c r="D172" s="188"/>
      <c r="E172" s="188"/>
      <c r="F172" s="188"/>
      <c r="G172" s="188"/>
      <c r="H172" s="188"/>
      <c r="I172" s="188"/>
      <c r="J172" s="188"/>
      <c r="K172" s="188"/>
      <c r="L172" s="188"/>
      <c r="M172" s="188"/>
      <c r="N172" s="188"/>
      <c r="O172" s="188"/>
      <c r="P172" s="188"/>
      <c r="Q172" s="188"/>
      <c r="R172" s="188"/>
      <c r="S172" s="188"/>
      <c r="T172" s="188"/>
      <c r="U172" s="188"/>
      <c r="V172" s="188"/>
      <c r="W172" s="188"/>
      <c r="X172" s="188"/>
      <c r="Y172" s="188"/>
      <c r="Z172" s="205"/>
      <c r="AA172" s="173"/>
      <c r="AB172" s="173"/>
      <c r="AC172" s="173"/>
      <c r="AD172" s="173"/>
      <c r="AE172" s="173"/>
      <c r="AF172" s="173"/>
      <c r="AG172" s="173"/>
      <c r="AH172" s="173"/>
      <c r="AI172" s="173"/>
      <c r="AJ172" s="173"/>
      <c r="AK172" s="173"/>
      <c r="AL172" s="173"/>
      <c r="AM172" s="173"/>
      <c r="AN172" s="173"/>
      <c r="AO172" s="173"/>
      <c r="AP172" s="173"/>
      <c r="AQ172" s="173"/>
      <c r="AR172" s="173"/>
      <c r="AS172" s="173"/>
      <c r="AT172" s="173"/>
      <c r="AU172" s="173"/>
      <c r="AV172" s="206"/>
    </row>
    <row r="173" spans="1:48" ht="14.5" thickBot="1">
      <c r="A173" s="182" t="s">
        <v>188</v>
      </c>
      <c r="B173" s="227">
        <f>'1. Samlet budgetoversigt'!E183-(SUM('2. Specifikationer'!D176:Y176))</f>
        <v>0</v>
      </c>
      <c r="C173" s="169" t="s">
        <v>188</v>
      </c>
      <c r="D173" s="189"/>
      <c r="E173" s="189"/>
      <c r="F173" s="189"/>
      <c r="G173" s="189"/>
      <c r="H173" s="189"/>
      <c r="I173" s="189"/>
      <c r="J173" s="189"/>
      <c r="K173" s="189"/>
      <c r="L173" s="189"/>
      <c r="M173" s="189"/>
      <c r="N173" s="189"/>
      <c r="O173" s="189"/>
      <c r="P173" s="189"/>
      <c r="Q173" s="189"/>
      <c r="R173" s="189"/>
      <c r="S173" s="189"/>
      <c r="T173" s="189"/>
      <c r="U173" s="189"/>
      <c r="V173" s="189"/>
      <c r="W173" s="189"/>
      <c r="X173" s="189"/>
      <c r="Y173" s="189"/>
      <c r="Z173" s="205"/>
      <c r="AA173" s="173"/>
      <c r="AB173" s="173"/>
      <c r="AC173" s="173"/>
      <c r="AD173" s="173"/>
      <c r="AE173" s="173"/>
      <c r="AF173" s="173"/>
      <c r="AG173" s="173"/>
      <c r="AH173" s="173"/>
      <c r="AI173" s="173"/>
      <c r="AJ173" s="173"/>
      <c r="AK173" s="173"/>
      <c r="AL173" s="173"/>
      <c r="AM173" s="173"/>
      <c r="AN173" s="173"/>
      <c r="AO173" s="173"/>
      <c r="AP173" s="173"/>
      <c r="AQ173" s="173"/>
      <c r="AR173" s="173"/>
      <c r="AS173" s="173"/>
      <c r="AT173" s="173"/>
      <c r="AU173" s="173"/>
      <c r="AV173" s="206"/>
    </row>
    <row r="174" spans="1:48" ht="75" customHeight="1" thickBot="1">
      <c r="A174" s="548" t="s">
        <v>68</v>
      </c>
      <c r="B174" s="594">
        <f>'1. Samlet budgetoversigt'!E185-(SUM('2. Specifikationer'!D178:Y178))</f>
        <v>0</v>
      </c>
      <c r="C174" s="170" t="s">
        <v>162</v>
      </c>
      <c r="D174" s="185"/>
      <c r="E174" s="185"/>
      <c r="F174" s="185"/>
      <c r="G174" s="185"/>
      <c r="H174" s="185"/>
      <c r="I174" s="185"/>
      <c r="J174" s="185"/>
      <c r="K174" s="185"/>
      <c r="L174" s="185"/>
      <c r="M174" s="185"/>
      <c r="N174" s="185"/>
      <c r="O174" s="185"/>
      <c r="P174" s="185"/>
      <c r="Q174" s="185"/>
      <c r="R174" s="185"/>
      <c r="S174" s="185"/>
      <c r="T174" s="185"/>
      <c r="U174" s="185"/>
      <c r="V174" s="185"/>
      <c r="W174" s="185"/>
      <c r="X174" s="185"/>
      <c r="Y174" s="185"/>
      <c r="Z174" s="205"/>
      <c r="AA174" s="173"/>
      <c r="AB174" s="173"/>
      <c r="AC174" s="173"/>
      <c r="AD174" s="173"/>
      <c r="AE174" s="173"/>
      <c r="AF174" s="173"/>
      <c r="AG174" s="173"/>
      <c r="AH174" s="173"/>
      <c r="AI174" s="173"/>
      <c r="AJ174" s="173"/>
      <c r="AK174" s="173"/>
      <c r="AL174" s="173"/>
      <c r="AM174" s="173"/>
      <c r="AN174" s="173"/>
      <c r="AO174" s="173"/>
      <c r="AP174" s="173"/>
      <c r="AQ174" s="173"/>
      <c r="AR174" s="173"/>
      <c r="AS174" s="173"/>
      <c r="AT174" s="173"/>
      <c r="AU174" s="173"/>
      <c r="AV174" s="206"/>
    </row>
    <row r="175" spans="1:48" ht="14.5" thickBot="1">
      <c r="A175" s="548"/>
      <c r="B175" s="594"/>
      <c r="C175" s="166" t="s">
        <v>164</v>
      </c>
      <c r="D175" s="190"/>
      <c r="E175" s="188"/>
      <c r="F175" s="188"/>
      <c r="G175" s="188"/>
      <c r="H175" s="188"/>
      <c r="I175" s="188"/>
      <c r="J175" s="188"/>
      <c r="K175" s="188"/>
      <c r="L175" s="188"/>
      <c r="M175" s="188"/>
      <c r="N175" s="188"/>
      <c r="O175" s="188"/>
      <c r="P175" s="188"/>
      <c r="Q175" s="188"/>
      <c r="R175" s="188"/>
      <c r="S175" s="188"/>
      <c r="T175" s="188"/>
      <c r="U175" s="188"/>
      <c r="V175" s="188"/>
      <c r="W175" s="188"/>
      <c r="X175" s="188"/>
      <c r="Y175" s="188"/>
      <c r="Z175" s="207"/>
      <c r="AA175" s="208"/>
      <c r="AB175" s="208"/>
      <c r="AC175" s="208"/>
      <c r="AD175" s="208"/>
      <c r="AE175" s="208"/>
      <c r="AF175" s="208"/>
      <c r="AG175" s="208"/>
      <c r="AH175" s="208"/>
      <c r="AI175" s="208"/>
      <c r="AJ175" s="208"/>
      <c r="AK175" s="208"/>
      <c r="AL175" s="208"/>
      <c r="AM175" s="208"/>
      <c r="AN175" s="208"/>
      <c r="AO175" s="208"/>
      <c r="AP175" s="208"/>
      <c r="AQ175" s="208"/>
      <c r="AR175" s="208"/>
      <c r="AS175" s="208"/>
      <c r="AT175" s="208"/>
      <c r="AU175" s="208"/>
      <c r="AV175" s="209"/>
    </row>
    <row r="180" spans="1:48">
      <c r="A180" s="174" t="s">
        <v>24</v>
      </c>
      <c r="B180" s="175" t="str">
        <f>IF('1. Samlet budgetoversigt'!B196="","",'1. Samlet budgetoversigt'!B196)</f>
        <v/>
      </c>
      <c r="C180" s="174" t="s">
        <v>43</v>
      </c>
    </row>
    <row r="182" spans="1:48" ht="14.5" thickBot="1">
      <c r="B182" s="174" t="s">
        <v>160</v>
      </c>
      <c r="C182" s="179" t="s">
        <v>161</v>
      </c>
      <c r="D182" s="183" t="s">
        <v>165</v>
      </c>
      <c r="E182" s="183" t="s">
        <v>166</v>
      </c>
      <c r="F182" s="183" t="s">
        <v>167</v>
      </c>
      <c r="G182" s="183" t="s">
        <v>168</v>
      </c>
      <c r="H182" s="183" t="s">
        <v>169</v>
      </c>
      <c r="I182" s="183" t="s">
        <v>170</v>
      </c>
      <c r="J182" s="183" t="s">
        <v>171</v>
      </c>
      <c r="K182" s="183" t="s">
        <v>172</v>
      </c>
      <c r="L182" s="183" t="s">
        <v>173</v>
      </c>
      <c r="M182" s="183" t="s">
        <v>174</v>
      </c>
      <c r="N182" s="183" t="s">
        <v>175</v>
      </c>
      <c r="O182" s="183" t="s">
        <v>176</v>
      </c>
      <c r="P182" s="183" t="s">
        <v>177</v>
      </c>
      <c r="Q182" s="183" t="s">
        <v>178</v>
      </c>
      <c r="R182" s="183" t="s">
        <v>179</v>
      </c>
      <c r="S182" s="183" t="s">
        <v>180</v>
      </c>
      <c r="T182" s="183" t="s">
        <v>181</v>
      </c>
      <c r="U182" s="183" t="s">
        <v>182</v>
      </c>
      <c r="V182" s="183" t="s">
        <v>183</v>
      </c>
      <c r="W182" s="183" t="s">
        <v>184</v>
      </c>
      <c r="X182" s="183" t="s">
        <v>185</v>
      </c>
      <c r="Y182" s="183" t="s">
        <v>186</v>
      </c>
      <c r="Z182" s="201" t="s">
        <v>199</v>
      </c>
      <c r="AA182" s="172"/>
      <c r="AB182" s="172"/>
      <c r="AC182" s="172"/>
      <c r="AD182" s="172"/>
      <c r="AE182" s="172"/>
      <c r="AF182" s="172"/>
      <c r="AG182" s="172"/>
      <c r="AH182" s="172"/>
      <c r="AI182" s="172"/>
      <c r="AJ182" s="172"/>
      <c r="AK182" s="172"/>
      <c r="AL182" s="172"/>
      <c r="AM182" s="172"/>
      <c r="AN182" s="172"/>
      <c r="AO182" s="172"/>
      <c r="AP182" s="172"/>
      <c r="AQ182" s="172"/>
      <c r="AR182" s="172"/>
      <c r="AS182" s="172"/>
      <c r="AT182" s="172"/>
      <c r="AU182" s="172"/>
      <c r="AV182" s="172"/>
    </row>
    <row r="183" spans="1:48" ht="75" customHeight="1">
      <c r="A183" s="550" t="s">
        <v>67</v>
      </c>
      <c r="B183" s="596" t="s">
        <v>201</v>
      </c>
      <c r="C183" s="181" t="s">
        <v>162</v>
      </c>
      <c r="D183" s="185"/>
      <c r="E183" s="185"/>
      <c r="F183" s="185"/>
      <c r="G183" s="185"/>
      <c r="H183" s="185"/>
      <c r="I183" s="185"/>
      <c r="J183" s="185"/>
      <c r="K183" s="185"/>
      <c r="L183" s="185"/>
      <c r="M183" s="185"/>
      <c r="N183" s="185"/>
      <c r="O183" s="185"/>
      <c r="P183" s="185"/>
      <c r="Q183" s="185"/>
      <c r="R183" s="185"/>
      <c r="S183" s="185"/>
      <c r="T183" s="185"/>
      <c r="U183" s="185"/>
      <c r="V183" s="185"/>
      <c r="W183" s="185"/>
      <c r="X183" s="185"/>
      <c r="Y183" s="185"/>
      <c r="Z183" s="202"/>
      <c r="AA183" s="203"/>
      <c r="AB183" s="203"/>
      <c r="AC183" s="203"/>
      <c r="AD183" s="203"/>
      <c r="AE183" s="203"/>
      <c r="AF183" s="203"/>
      <c r="AG183" s="203"/>
      <c r="AH183" s="203"/>
      <c r="AI183" s="203"/>
      <c r="AJ183" s="203"/>
      <c r="AK183" s="203"/>
      <c r="AL183" s="203"/>
      <c r="AM183" s="203"/>
      <c r="AN183" s="203"/>
      <c r="AO183" s="203"/>
      <c r="AP183" s="203"/>
      <c r="AQ183" s="203"/>
      <c r="AR183" s="203"/>
      <c r="AS183" s="203"/>
      <c r="AT183" s="203"/>
      <c r="AU183" s="203"/>
      <c r="AV183" s="204"/>
    </row>
    <row r="184" spans="1:48">
      <c r="A184" s="554"/>
      <c r="B184" s="597"/>
      <c r="C184" s="165" t="s">
        <v>163</v>
      </c>
      <c r="D184" s="186"/>
      <c r="E184" s="186"/>
      <c r="F184" s="186"/>
      <c r="G184" s="186"/>
      <c r="H184" s="186"/>
      <c r="I184" s="186"/>
      <c r="J184" s="186"/>
      <c r="K184" s="186"/>
      <c r="L184" s="186"/>
      <c r="M184" s="186"/>
      <c r="N184" s="186"/>
      <c r="O184" s="186"/>
      <c r="P184" s="186"/>
      <c r="Q184" s="186"/>
      <c r="R184" s="186"/>
      <c r="S184" s="186"/>
      <c r="T184" s="186"/>
      <c r="U184" s="186"/>
      <c r="V184" s="186"/>
      <c r="W184" s="186"/>
      <c r="X184" s="186"/>
      <c r="Y184" s="186"/>
      <c r="Z184" s="205"/>
      <c r="AA184" s="173"/>
      <c r="AB184" s="173"/>
      <c r="AC184" s="173"/>
      <c r="AD184" s="173"/>
      <c r="AE184" s="173"/>
      <c r="AF184" s="173"/>
      <c r="AG184" s="173"/>
      <c r="AH184" s="173"/>
      <c r="AI184" s="173"/>
      <c r="AJ184" s="173"/>
      <c r="AK184" s="173"/>
      <c r="AL184" s="173"/>
      <c r="AM184" s="173"/>
      <c r="AN184" s="173"/>
      <c r="AO184" s="173"/>
      <c r="AP184" s="173"/>
      <c r="AQ184" s="173"/>
      <c r="AR184" s="173"/>
      <c r="AS184" s="173"/>
      <c r="AT184" s="173"/>
      <c r="AU184" s="173"/>
      <c r="AV184" s="206"/>
    </row>
    <row r="185" spans="1:48" ht="14.5" thickBot="1">
      <c r="A185" s="554"/>
      <c r="B185" s="598"/>
      <c r="C185" s="165" t="s">
        <v>9</v>
      </c>
      <c r="D185" s="186"/>
      <c r="E185" s="186"/>
      <c r="F185" s="186"/>
      <c r="G185" s="186"/>
      <c r="H185" s="186"/>
      <c r="I185" s="186"/>
      <c r="J185" s="186"/>
      <c r="K185" s="186"/>
      <c r="L185" s="186"/>
      <c r="M185" s="186"/>
      <c r="N185" s="186"/>
      <c r="O185" s="186"/>
      <c r="P185" s="186"/>
      <c r="Q185" s="186"/>
      <c r="R185" s="186"/>
      <c r="S185" s="186"/>
      <c r="T185" s="186"/>
      <c r="U185" s="186"/>
      <c r="V185" s="186"/>
      <c r="W185" s="186"/>
      <c r="X185" s="186"/>
      <c r="Y185" s="186"/>
      <c r="Z185" s="205"/>
      <c r="AA185" s="173"/>
      <c r="AB185" s="173"/>
      <c r="AC185" s="173"/>
      <c r="AD185" s="173"/>
      <c r="AE185" s="173"/>
      <c r="AF185" s="173"/>
      <c r="AG185" s="173"/>
      <c r="AH185" s="173"/>
      <c r="AI185" s="173"/>
      <c r="AJ185" s="173"/>
      <c r="AK185" s="173"/>
      <c r="AL185" s="173"/>
      <c r="AM185" s="173"/>
      <c r="AN185" s="173"/>
      <c r="AO185" s="173"/>
      <c r="AP185" s="173"/>
      <c r="AQ185" s="173"/>
      <c r="AR185" s="173"/>
      <c r="AS185" s="173"/>
      <c r="AT185" s="173"/>
      <c r="AU185" s="173"/>
      <c r="AV185" s="206"/>
    </row>
    <row r="186" spans="1:48" ht="14.5" thickBot="1">
      <c r="A186" s="551"/>
      <c r="B186" s="226">
        <f>'1. Samlet budgetoversigt'!E201-(SUM('2. Specifikationer'!D189:Y189))</f>
        <v>0</v>
      </c>
      <c r="C186" s="166" t="s">
        <v>164</v>
      </c>
      <c r="D186" s="177" t="str">
        <f>IF(D184*D185=0,"",(D184*D185))</f>
        <v/>
      </c>
      <c r="E186" s="177" t="str">
        <f t="shared" ref="E186:AV186" si="16">IF(E184*E185=0,"",(E184*E185))</f>
        <v/>
      </c>
      <c r="F186" s="177" t="str">
        <f t="shared" si="16"/>
        <v/>
      </c>
      <c r="G186" s="177" t="str">
        <f t="shared" si="16"/>
        <v/>
      </c>
      <c r="H186" s="177" t="str">
        <f t="shared" si="16"/>
        <v/>
      </c>
      <c r="I186" s="177" t="str">
        <f t="shared" si="16"/>
        <v/>
      </c>
      <c r="J186" s="177" t="str">
        <f t="shared" si="16"/>
        <v/>
      </c>
      <c r="K186" s="177" t="str">
        <f t="shared" si="16"/>
        <v/>
      </c>
      <c r="L186" s="177" t="str">
        <f t="shared" si="16"/>
        <v/>
      </c>
      <c r="M186" s="177" t="str">
        <f t="shared" si="16"/>
        <v/>
      </c>
      <c r="N186" s="177" t="str">
        <f t="shared" si="16"/>
        <v/>
      </c>
      <c r="O186" s="177" t="str">
        <f t="shared" si="16"/>
        <v/>
      </c>
      <c r="P186" s="177" t="str">
        <f t="shared" si="16"/>
        <v/>
      </c>
      <c r="Q186" s="177" t="str">
        <f t="shared" si="16"/>
        <v/>
      </c>
      <c r="R186" s="177" t="str">
        <f t="shared" si="16"/>
        <v/>
      </c>
      <c r="S186" s="177" t="str">
        <f t="shared" si="16"/>
        <v/>
      </c>
      <c r="T186" s="177" t="str">
        <f t="shared" si="16"/>
        <v/>
      </c>
      <c r="U186" s="177" t="str">
        <f t="shared" si="16"/>
        <v/>
      </c>
      <c r="V186" s="177" t="str">
        <f t="shared" si="16"/>
        <v/>
      </c>
      <c r="W186" s="177" t="str">
        <f t="shared" si="16"/>
        <v/>
      </c>
      <c r="X186" s="177" t="str">
        <f t="shared" si="16"/>
        <v/>
      </c>
      <c r="Y186" s="177" t="str">
        <f t="shared" si="16"/>
        <v/>
      </c>
      <c r="Z186" s="210" t="str">
        <f t="shared" si="16"/>
        <v/>
      </c>
      <c r="AA186" s="211" t="str">
        <f t="shared" si="16"/>
        <v/>
      </c>
      <c r="AB186" s="211" t="str">
        <f t="shared" si="16"/>
        <v/>
      </c>
      <c r="AC186" s="211" t="str">
        <f t="shared" si="16"/>
        <v/>
      </c>
      <c r="AD186" s="211" t="str">
        <f t="shared" si="16"/>
        <v/>
      </c>
      <c r="AE186" s="211" t="str">
        <f t="shared" si="16"/>
        <v/>
      </c>
      <c r="AF186" s="211" t="str">
        <f t="shared" si="16"/>
        <v/>
      </c>
      <c r="AG186" s="211" t="str">
        <f t="shared" si="16"/>
        <v/>
      </c>
      <c r="AH186" s="211" t="str">
        <f t="shared" si="16"/>
        <v/>
      </c>
      <c r="AI186" s="211" t="str">
        <f t="shared" si="16"/>
        <v/>
      </c>
      <c r="AJ186" s="211" t="str">
        <f t="shared" si="16"/>
        <v/>
      </c>
      <c r="AK186" s="211" t="str">
        <f t="shared" si="16"/>
        <v/>
      </c>
      <c r="AL186" s="211" t="str">
        <f t="shared" si="16"/>
        <v/>
      </c>
      <c r="AM186" s="211" t="str">
        <f t="shared" si="16"/>
        <v/>
      </c>
      <c r="AN186" s="211" t="str">
        <f t="shared" si="16"/>
        <v/>
      </c>
      <c r="AO186" s="211" t="str">
        <f t="shared" si="16"/>
        <v/>
      </c>
      <c r="AP186" s="211" t="str">
        <f t="shared" si="16"/>
        <v/>
      </c>
      <c r="AQ186" s="211" t="str">
        <f t="shared" si="16"/>
        <v/>
      </c>
      <c r="AR186" s="211" t="str">
        <f t="shared" si="16"/>
        <v/>
      </c>
      <c r="AS186" s="211" t="str">
        <f t="shared" si="16"/>
        <v/>
      </c>
      <c r="AT186" s="211" t="str">
        <f t="shared" si="16"/>
        <v/>
      </c>
      <c r="AU186" s="211" t="str">
        <f t="shared" si="16"/>
        <v/>
      </c>
      <c r="AV186" s="212" t="str">
        <f t="shared" si="16"/>
        <v/>
      </c>
    </row>
    <row r="187" spans="1:48" ht="75" customHeight="1">
      <c r="A187" s="554" t="s">
        <v>3</v>
      </c>
      <c r="B187" s="595">
        <f>'1. Samlet budgetoversigt'!E202-(SUM('2. Specifikationer'!D193:Y193))</f>
        <v>0</v>
      </c>
      <c r="C187" s="170" t="s">
        <v>162</v>
      </c>
      <c r="D187" s="187"/>
      <c r="E187" s="187"/>
      <c r="F187" s="187"/>
      <c r="G187" s="187"/>
      <c r="H187" s="187"/>
      <c r="I187" s="187"/>
      <c r="J187" s="187"/>
      <c r="K187" s="187"/>
      <c r="L187" s="187"/>
      <c r="M187" s="187"/>
      <c r="N187" s="187"/>
      <c r="O187" s="187"/>
      <c r="P187" s="187"/>
      <c r="Q187" s="187"/>
      <c r="R187" s="187"/>
      <c r="S187" s="187"/>
      <c r="T187" s="187"/>
      <c r="U187" s="187"/>
      <c r="V187" s="187"/>
      <c r="W187" s="187"/>
      <c r="X187" s="187"/>
      <c r="Y187" s="187"/>
      <c r="Z187" s="205"/>
      <c r="AA187" s="173"/>
      <c r="AB187" s="173"/>
      <c r="AC187" s="173"/>
      <c r="AD187" s="173"/>
      <c r="AE187" s="173"/>
      <c r="AF187" s="173"/>
      <c r="AG187" s="173"/>
      <c r="AH187" s="173"/>
      <c r="AI187" s="173"/>
      <c r="AJ187" s="173"/>
      <c r="AK187" s="173"/>
      <c r="AL187" s="173"/>
      <c r="AM187" s="173"/>
      <c r="AN187" s="173"/>
      <c r="AO187" s="173"/>
      <c r="AP187" s="173"/>
      <c r="AQ187" s="173"/>
      <c r="AR187" s="173"/>
      <c r="AS187" s="173"/>
      <c r="AT187" s="173"/>
      <c r="AU187" s="173"/>
      <c r="AV187" s="206"/>
    </row>
    <row r="188" spans="1:48">
      <c r="A188" s="554"/>
      <c r="B188" s="595"/>
      <c r="C188" s="165" t="s">
        <v>163</v>
      </c>
      <c r="D188" s="186"/>
      <c r="E188" s="186"/>
      <c r="F188" s="186"/>
      <c r="G188" s="186"/>
      <c r="H188" s="186"/>
      <c r="I188" s="186"/>
      <c r="J188" s="186"/>
      <c r="K188" s="186"/>
      <c r="L188" s="186"/>
      <c r="M188" s="186"/>
      <c r="N188" s="186"/>
      <c r="O188" s="186"/>
      <c r="P188" s="186"/>
      <c r="Q188" s="186"/>
      <c r="R188" s="186"/>
      <c r="S188" s="186"/>
      <c r="T188" s="186"/>
      <c r="U188" s="186"/>
      <c r="V188" s="186"/>
      <c r="W188" s="186"/>
      <c r="X188" s="186"/>
      <c r="Y188" s="186"/>
      <c r="Z188" s="205"/>
      <c r="AA188" s="173"/>
      <c r="AB188" s="173"/>
      <c r="AC188" s="173"/>
      <c r="AD188" s="173"/>
      <c r="AE188" s="173"/>
      <c r="AF188" s="173"/>
      <c r="AG188" s="173"/>
      <c r="AH188" s="173"/>
      <c r="AI188" s="173"/>
      <c r="AJ188" s="173"/>
      <c r="AK188" s="173"/>
      <c r="AL188" s="173"/>
      <c r="AM188" s="173"/>
      <c r="AN188" s="173"/>
      <c r="AO188" s="173"/>
      <c r="AP188" s="173"/>
      <c r="AQ188" s="173"/>
      <c r="AR188" s="173"/>
      <c r="AS188" s="173"/>
      <c r="AT188" s="173"/>
      <c r="AU188" s="173"/>
      <c r="AV188" s="206"/>
    </row>
    <row r="189" spans="1:48">
      <c r="A189" s="554"/>
      <c r="B189" s="595"/>
      <c r="C189" s="165" t="s">
        <v>9</v>
      </c>
      <c r="D189" s="186"/>
      <c r="E189" s="186"/>
      <c r="F189" s="186"/>
      <c r="G189" s="186"/>
      <c r="H189" s="186"/>
      <c r="I189" s="186"/>
      <c r="J189" s="186"/>
      <c r="K189" s="186"/>
      <c r="L189" s="186"/>
      <c r="M189" s="186"/>
      <c r="N189" s="186"/>
      <c r="O189" s="186"/>
      <c r="P189" s="186"/>
      <c r="Q189" s="186"/>
      <c r="R189" s="186"/>
      <c r="S189" s="186"/>
      <c r="T189" s="186"/>
      <c r="U189" s="186"/>
      <c r="V189" s="186"/>
      <c r="W189" s="186"/>
      <c r="X189" s="186"/>
      <c r="Y189" s="186"/>
      <c r="Z189" s="205"/>
      <c r="AA189" s="173"/>
      <c r="AB189" s="173"/>
      <c r="AC189" s="173"/>
      <c r="AD189" s="173"/>
      <c r="AE189" s="173"/>
      <c r="AF189" s="173"/>
      <c r="AG189" s="173"/>
      <c r="AH189" s="173"/>
      <c r="AI189" s="173"/>
      <c r="AJ189" s="173"/>
      <c r="AK189" s="173"/>
      <c r="AL189" s="173"/>
      <c r="AM189" s="173"/>
      <c r="AN189" s="173"/>
      <c r="AO189" s="173"/>
      <c r="AP189" s="173"/>
      <c r="AQ189" s="173"/>
      <c r="AR189" s="173"/>
      <c r="AS189" s="173"/>
      <c r="AT189" s="173"/>
      <c r="AU189" s="173"/>
      <c r="AV189" s="206"/>
    </row>
    <row r="190" spans="1:48" ht="14.5" thickBot="1">
      <c r="A190" s="554"/>
      <c r="B190" s="595"/>
      <c r="C190" s="168" t="s">
        <v>164</v>
      </c>
      <c r="D190" s="180" t="str">
        <f>IF(D188*D189=0,"",(D188*D189))</f>
        <v/>
      </c>
      <c r="E190" s="180" t="str">
        <f t="shared" ref="E190:AV190" si="17">IF(E188*E189=0,"",(E188*E189))</f>
        <v/>
      </c>
      <c r="F190" s="180" t="str">
        <f t="shared" si="17"/>
        <v/>
      </c>
      <c r="G190" s="180" t="str">
        <f t="shared" si="17"/>
        <v/>
      </c>
      <c r="H190" s="180" t="str">
        <f t="shared" si="17"/>
        <v/>
      </c>
      <c r="I190" s="180" t="str">
        <f t="shared" si="17"/>
        <v/>
      </c>
      <c r="J190" s="180" t="str">
        <f t="shared" si="17"/>
        <v/>
      </c>
      <c r="K190" s="180" t="str">
        <f t="shared" si="17"/>
        <v/>
      </c>
      <c r="L190" s="180" t="str">
        <f t="shared" si="17"/>
        <v/>
      </c>
      <c r="M190" s="180" t="str">
        <f t="shared" si="17"/>
        <v/>
      </c>
      <c r="N190" s="180" t="str">
        <f t="shared" si="17"/>
        <v/>
      </c>
      <c r="O190" s="180" t="str">
        <f t="shared" si="17"/>
        <v/>
      </c>
      <c r="P190" s="180" t="str">
        <f t="shared" si="17"/>
        <v/>
      </c>
      <c r="Q190" s="180" t="str">
        <f t="shared" si="17"/>
        <v/>
      </c>
      <c r="R190" s="180" t="str">
        <f t="shared" si="17"/>
        <v/>
      </c>
      <c r="S190" s="180" t="str">
        <f t="shared" si="17"/>
        <v/>
      </c>
      <c r="T190" s="180" t="str">
        <f t="shared" si="17"/>
        <v/>
      </c>
      <c r="U190" s="180" t="str">
        <f t="shared" si="17"/>
        <v/>
      </c>
      <c r="V190" s="180" t="str">
        <f t="shared" si="17"/>
        <v/>
      </c>
      <c r="W190" s="180" t="str">
        <f t="shared" si="17"/>
        <v/>
      </c>
      <c r="X190" s="180" t="str">
        <f t="shared" si="17"/>
        <v/>
      </c>
      <c r="Y190" s="180" t="str">
        <f t="shared" si="17"/>
        <v/>
      </c>
      <c r="Z190" s="210" t="str">
        <f t="shared" si="17"/>
        <v/>
      </c>
      <c r="AA190" s="211" t="str">
        <f t="shared" si="17"/>
        <v/>
      </c>
      <c r="AB190" s="211" t="str">
        <f t="shared" si="17"/>
        <v/>
      </c>
      <c r="AC190" s="211" t="str">
        <f t="shared" si="17"/>
        <v/>
      </c>
      <c r="AD190" s="211" t="str">
        <f t="shared" si="17"/>
        <v/>
      </c>
      <c r="AE190" s="211" t="str">
        <f t="shared" si="17"/>
        <v/>
      </c>
      <c r="AF190" s="211" t="str">
        <f t="shared" si="17"/>
        <v/>
      </c>
      <c r="AG190" s="211" t="str">
        <f t="shared" si="17"/>
        <v/>
      </c>
      <c r="AH190" s="211" t="str">
        <f t="shared" si="17"/>
        <v/>
      </c>
      <c r="AI190" s="211" t="str">
        <f t="shared" si="17"/>
        <v/>
      </c>
      <c r="AJ190" s="211" t="str">
        <f t="shared" si="17"/>
        <v/>
      </c>
      <c r="AK190" s="211" t="str">
        <f t="shared" si="17"/>
        <v/>
      </c>
      <c r="AL190" s="211" t="str">
        <f t="shared" si="17"/>
        <v/>
      </c>
      <c r="AM190" s="211" t="str">
        <f t="shared" si="17"/>
        <v/>
      </c>
      <c r="AN190" s="211" t="str">
        <f t="shared" si="17"/>
        <v/>
      </c>
      <c r="AO190" s="211" t="str">
        <f t="shared" si="17"/>
        <v/>
      </c>
      <c r="AP190" s="211" t="str">
        <f t="shared" si="17"/>
        <v/>
      </c>
      <c r="AQ190" s="211" t="str">
        <f t="shared" si="17"/>
        <v/>
      </c>
      <c r="AR190" s="211" t="str">
        <f t="shared" si="17"/>
        <v/>
      </c>
      <c r="AS190" s="211" t="str">
        <f t="shared" si="17"/>
        <v/>
      </c>
      <c r="AT190" s="211" t="str">
        <f t="shared" si="17"/>
        <v/>
      </c>
      <c r="AU190" s="211" t="str">
        <f t="shared" si="17"/>
        <v/>
      </c>
      <c r="AV190" s="212" t="str">
        <f t="shared" si="17"/>
        <v/>
      </c>
    </row>
    <row r="191" spans="1:48" ht="75" customHeight="1" thickBot="1">
      <c r="A191" s="548" t="s">
        <v>69</v>
      </c>
      <c r="B191" s="594">
        <f>'1. Samlet budgetoversigt'!E203-(SUM('2. Specifikationer'!D195:Y195))</f>
        <v>0</v>
      </c>
      <c r="C191" s="167" t="s">
        <v>162</v>
      </c>
      <c r="D191" s="185"/>
      <c r="E191" s="185"/>
      <c r="F191" s="185"/>
      <c r="G191" s="185"/>
      <c r="H191" s="185"/>
      <c r="I191" s="185"/>
      <c r="J191" s="185"/>
      <c r="K191" s="185"/>
      <c r="L191" s="185"/>
      <c r="M191" s="185"/>
      <c r="N191" s="185"/>
      <c r="O191" s="185"/>
      <c r="P191" s="185"/>
      <c r="Q191" s="185"/>
      <c r="R191" s="185"/>
      <c r="S191" s="185"/>
      <c r="T191" s="185"/>
      <c r="U191" s="185"/>
      <c r="V191" s="185"/>
      <c r="W191" s="185"/>
      <c r="X191" s="185"/>
      <c r="Y191" s="185"/>
      <c r="Z191" s="205"/>
      <c r="AA191" s="173"/>
      <c r="AB191" s="173"/>
      <c r="AC191" s="173"/>
      <c r="AD191" s="173"/>
      <c r="AE191" s="173"/>
      <c r="AF191" s="173"/>
      <c r="AG191" s="173"/>
      <c r="AH191" s="173"/>
      <c r="AI191" s="173"/>
      <c r="AJ191" s="173"/>
      <c r="AK191" s="173"/>
      <c r="AL191" s="173"/>
      <c r="AM191" s="173"/>
      <c r="AN191" s="173"/>
      <c r="AO191" s="173"/>
      <c r="AP191" s="173"/>
      <c r="AQ191" s="173"/>
      <c r="AR191" s="173"/>
      <c r="AS191" s="173"/>
      <c r="AT191" s="173"/>
      <c r="AU191" s="173"/>
      <c r="AV191" s="206"/>
    </row>
    <row r="192" spans="1:48" ht="14.5" thickBot="1">
      <c r="A192" s="548"/>
      <c r="B192" s="594"/>
      <c r="C192" s="166" t="s">
        <v>164</v>
      </c>
      <c r="D192" s="188"/>
      <c r="E192" s="188"/>
      <c r="F192" s="188"/>
      <c r="G192" s="188"/>
      <c r="H192" s="188"/>
      <c r="I192" s="188"/>
      <c r="J192" s="188"/>
      <c r="K192" s="188"/>
      <c r="L192" s="188"/>
      <c r="M192" s="188"/>
      <c r="N192" s="188"/>
      <c r="O192" s="188"/>
      <c r="P192" s="188"/>
      <c r="Q192" s="188"/>
      <c r="R192" s="188"/>
      <c r="S192" s="188"/>
      <c r="T192" s="188"/>
      <c r="U192" s="188"/>
      <c r="V192" s="188"/>
      <c r="W192" s="188"/>
      <c r="X192" s="188"/>
      <c r="Y192" s="188"/>
      <c r="Z192" s="205"/>
      <c r="AA192" s="173"/>
      <c r="AB192" s="173"/>
      <c r="AC192" s="173"/>
      <c r="AD192" s="173"/>
      <c r="AE192" s="173"/>
      <c r="AF192" s="173"/>
      <c r="AG192" s="173"/>
      <c r="AH192" s="173"/>
      <c r="AI192" s="173"/>
      <c r="AJ192" s="173"/>
      <c r="AK192" s="173"/>
      <c r="AL192" s="173"/>
      <c r="AM192" s="173"/>
      <c r="AN192" s="173"/>
      <c r="AO192" s="173"/>
      <c r="AP192" s="173"/>
      <c r="AQ192" s="173"/>
      <c r="AR192" s="173"/>
      <c r="AS192" s="173"/>
      <c r="AT192" s="173"/>
      <c r="AU192" s="173"/>
      <c r="AV192" s="206"/>
    </row>
    <row r="193" spans="1:48" ht="75" customHeight="1" thickBot="1">
      <c r="A193" s="548" t="s">
        <v>187</v>
      </c>
      <c r="B193" s="594">
        <f>'1. Samlet budgetoversigt'!E204-(SUM('2. Specifikationer'!D197:Y197))</f>
        <v>0</v>
      </c>
      <c r="C193" s="167" t="s">
        <v>162</v>
      </c>
      <c r="D193" s="185"/>
      <c r="E193" s="185"/>
      <c r="F193" s="185"/>
      <c r="G193" s="185"/>
      <c r="H193" s="185"/>
      <c r="I193" s="185"/>
      <c r="J193" s="185"/>
      <c r="K193" s="185"/>
      <c r="L193" s="185"/>
      <c r="M193" s="185"/>
      <c r="N193" s="185"/>
      <c r="O193" s="185"/>
      <c r="P193" s="185"/>
      <c r="Q193" s="185"/>
      <c r="R193" s="185"/>
      <c r="S193" s="185"/>
      <c r="T193" s="185"/>
      <c r="U193" s="185"/>
      <c r="V193" s="185"/>
      <c r="W193" s="185"/>
      <c r="X193" s="185"/>
      <c r="Y193" s="185"/>
      <c r="Z193" s="205"/>
      <c r="AA193" s="173"/>
      <c r="AB193" s="173"/>
      <c r="AC193" s="173"/>
      <c r="AD193" s="173"/>
      <c r="AE193" s="173"/>
      <c r="AF193" s="173"/>
      <c r="AG193" s="173"/>
      <c r="AH193" s="173"/>
      <c r="AI193" s="173"/>
      <c r="AJ193" s="173"/>
      <c r="AK193" s="173"/>
      <c r="AL193" s="173"/>
      <c r="AM193" s="173"/>
      <c r="AN193" s="173"/>
      <c r="AO193" s="173"/>
      <c r="AP193" s="173"/>
      <c r="AQ193" s="173"/>
      <c r="AR193" s="173"/>
      <c r="AS193" s="173"/>
      <c r="AT193" s="173"/>
      <c r="AU193" s="173"/>
      <c r="AV193" s="206"/>
    </row>
    <row r="194" spans="1:48" ht="14.5" thickBot="1">
      <c r="A194" s="548"/>
      <c r="B194" s="594"/>
      <c r="C194" s="168" t="s">
        <v>164</v>
      </c>
      <c r="D194" s="188"/>
      <c r="E194" s="188"/>
      <c r="F194" s="188"/>
      <c r="G194" s="188"/>
      <c r="H194" s="188"/>
      <c r="I194" s="188"/>
      <c r="J194" s="188"/>
      <c r="K194" s="188"/>
      <c r="L194" s="188"/>
      <c r="M194" s="188"/>
      <c r="N194" s="188"/>
      <c r="O194" s="188"/>
      <c r="P194" s="188"/>
      <c r="Q194" s="188"/>
      <c r="R194" s="188"/>
      <c r="S194" s="188"/>
      <c r="T194" s="188"/>
      <c r="U194" s="188"/>
      <c r="V194" s="188"/>
      <c r="W194" s="188"/>
      <c r="X194" s="188"/>
      <c r="Y194" s="188"/>
      <c r="Z194" s="205"/>
      <c r="AA194" s="173"/>
      <c r="AB194" s="173"/>
      <c r="AC194" s="173"/>
      <c r="AD194" s="173"/>
      <c r="AE194" s="173"/>
      <c r="AF194" s="173"/>
      <c r="AG194" s="173"/>
      <c r="AH194" s="173"/>
      <c r="AI194" s="173"/>
      <c r="AJ194" s="173"/>
      <c r="AK194" s="173"/>
      <c r="AL194" s="173"/>
      <c r="AM194" s="173"/>
      <c r="AN194" s="173"/>
      <c r="AO194" s="173"/>
      <c r="AP194" s="173"/>
      <c r="AQ194" s="173"/>
      <c r="AR194" s="173"/>
      <c r="AS194" s="173"/>
      <c r="AT194" s="173"/>
      <c r="AU194" s="173"/>
      <c r="AV194" s="206"/>
    </row>
    <row r="195" spans="1:48" ht="14.5" thickBot="1">
      <c r="A195" s="182" t="s">
        <v>188</v>
      </c>
      <c r="B195" s="227">
        <f>'1. Samlet budgetoversigt'!E205-(SUM('2. Specifikationer'!D198:Y198))</f>
        <v>0</v>
      </c>
      <c r="C195" s="169" t="s">
        <v>188</v>
      </c>
      <c r="D195" s="189"/>
      <c r="E195" s="189"/>
      <c r="F195" s="189"/>
      <c r="G195" s="189"/>
      <c r="H195" s="189"/>
      <c r="I195" s="189"/>
      <c r="J195" s="189"/>
      <c r="K195" s="189"/>
      <c r="L195" s="189"/>
      <c r="M195" s="189"/>
      <c r="N195" s="189"/>
      <c r="O195" s="189"/>
      <c r="P195" s="189"/>
      <c r="Q195" s="189"/>
      <c r="R195" s="189"/>
      <c r="S195" s="189"/>
      <c r="T195" s="189"/>
      <c r="U195" s="189"/>
      <c r="V195" s="189"/>
      <c r="W195" s="189"/>
      <c r="X195" s="189"/>
      <c r="Y195" s="189"/>
      <c r="Z195" s="205"/>
      <c r="AA195" s="173"/>
      <c r="AB195" s="173"/>
      <c r="AC195" s="173"/>
      <c r="AD195" s="173"/>
      <c r="AE195" s="173"/>
      <c r="AF195" s="173"/>
      <c r="AG195" s="173"/>
      <c r="AH195" s="173"/>
      <c r="AI195" s="173"/>
      <c r="AJ195" s="173"/>
      <c r="AK195" s="173"/>
      <c r="AL195" s="173"/>
      <c r="AM195" s="173"/>
      <c r="AN195" s="173"/>
      <c r="AO195" s="173"/>
      <c r="AP195" s="173"/>
      <c r="AQ195" s="173"/>
      <c r="AR195" s="173"/>
      <c r="AS195" s="173"/>
      <c r="AT195" s="173"/>
      <c r="AU195" s="173"/>
      <c r="AV195" s="206"/>
    </row>
    <row r="196" spans="1:48" ht="75" customHeight="1" thickBot="1">
      <c r="A196" s="548" t="s">
        <v>68</v>
      </c>
      <c r="B196" s="594">
        <f>'1. Samlet budgetoversigt'!E207-(SUM('2. Specifikationer'!D200:Y200))</f>
        <v>0</v>
      </c>
      <c r="C196" s="170" t="s">
        <v>162</v>
      </c>
      <c r="D196" s="185"/>
      <c r="E196" s="185"/>
      <c r="F196" s="185"/>
      <c r="G196" s="185"/>
      <c r="H196" s="185"/>
      <c r="I196" s="185"/>
      <c r="J196" s="185"/>
      <c r="K196" s="185"/>
      <c r="L196" s="185"/>
      <c r="M196" s="185"/>
      <c r="N196" s="185"/>
      <c r="O196" s="185"/>
      <c r="P196" s="185"/>
      <c r="Q196" s="185"/>
      <c r="R196" s="185"/>
      <c r="S196" s="185"/>
      <c r="T196" s="185"/>
      <c r="U196" s="185"/>
      <c r="V196" s="185"/>
      <c r="W196" s="185"/>
      <c r="X196" s="185"/>
      <c r="Y196" s="185"/>
      <c r="Z196" s="205"/>
      <c r="AA196" s="173"/>
      <c r="AB196" s="173"/>
      <c r="AC196" s="173"/>
      <c r="AD196" s="173"/>
      <c r="AE196" s="173"/>
      <c r="AF196" s="173"/>
      <c r="AG196" s="173"/>
      <c r="AH196" s="173"/>
      <c r="AI196" s="173"/>
      <c r="AJ196" s="173"/>
      <c r="AK196" s="173"/>
      <c r="AL196" s="173"/>
      <c r="AM196" s="173"/>
      <c r="AN196" s="173"/>
      <c r="AO196" s="173"/>
      <c r="AP196" s="173"/>
      <c r="AQ196" s="173"/>
      <c r="AR196" s="173"/>
      <c r="AS196" s="173"/>
      <c r="AT196" s="173"/>
      <c r="AU196" s="173"/>
      <c r="AV196" s="206"/>
    </row>
    <row r="197" spans="1:48" ht="14.5" thickBot="1">
      <c r="A197" s="548"/>
      <c r="B197" s="594"/>
      <c r="C197" s="166" t="s">
        <v>164</v>
      </c>
      <c r="D197" s="190"/>
      <c r="E197" s="188"/>
      <c r="F197" s="188"/>
      <c r="G197" s="188"/>
      <c r="H197" s="188"/>
      <c r="I197" s="188"/>
      <c r="J197" s="188"/>
      <c r="K197" s="188"/>
      <c r="L197" s="188"/>
      <c r="M197" s="188"/>
      <c r="N197" s="188"/>
      <c r="O197" s="188"/>
      <c r="P197" s="188"/>
      <c r="Q197" s="188"/>
      <c r="R197" s="188"/>
      <c r="S197" s="188"/>
      <c r="T197" s="188"/>
      <c r="U197" s="188"/>
      <c r="V197" s="188"/>
      <c r="W197" s="188"/>
      <c r="X197" s="188"/>
      <c r="Y197" s="188"/>
      <c r="Z197" s="207"/>
      <c r="AA197" s="208"/>
      <c r="AB197" s="208"/>
      <c r="AC197" s="208"/>
      <c r="AD197" s="208"/>
      <c r="AE197" s="208"/>
      <c r="AF197" s="208"/>
      <c r="AG197" s="208"/>
      <c r="AH197" s="208"/>
      <c r="AI197" s="208"/>
      <c r="AJ197" s="208"/>
      <c r="AK197" s="208"/>
      <c r="AL197" s="208"/>
      <c r="AM197" s="208"/>
      <c r="AN197" s="208"/>
      <c r="AO197" s="208"/>
      <c r="AP197" s="208"/>
      <c r="AQ197" s="208"/>
      <c r="AR197" s="208"/>
      <c r="AS197" s="208"/>
      <c r="AT197" s="208"/>
      <c r="AU197" s="208"/>
      <c r="AV197" s="209"/>
    </row>
    <row r="202" spans="1:48">
      <c r="A202" s="174" t="s">
        <v>24</v>
      </c>
      <c r="B202" s="175" t="str">
        <f>IF('1. Samlet budgetoversigt'!B218="","",'1. Samlet budgetoversigt'!B218)</f>
        <v/>
      </c>
      <c r="C202" s="174" t="s">
        <v>44</v>
      </c>
    </row>
    <row r="204" spans="1:48" ht="14.5" thickBot="1">
      <c r="B204" s="174" t="s">
        <v>160</v>
      </c>
      <c r="C204" s="179" t="s">
        <v>161</v>
      </c>
      <c r="D204" s="183" t="s">
        <v>165</v>
      </c>
      <c r="E204" s="183" t="s">
        <v>166</v>
      </c>
      <c r="F204" s="183" t="s">
        <v>167</v>
      </c>
      <c r="G204" s="183" t="s">
        <v>168</v>
      </c>
      <c r="H204" s="183" t="s">
        <v>169</v>
      </c>
      <c r="I204" s="183" t="s">
        <v>170</v>
      </c>
      <c r="J204" s="183" t="s">
        <v>171</v>
      </c>
      <c r="K204" s="183" t="s">
        <v>172</v>
      </c>
      <c r="L204" s="183" t="s">
        <v>173</v>
      </c>
      <c r="M204" s="183" t="s">
        <v>174</v>
      </c>
      <c r="N204" s="183" t="s">
        <v>175</v>
      </c>
      <c r="O204" s="183" t="s">
        <v>176</v>
      </c>
      <c r="P204" s="183" t="s">
        <v>177</v>
      </c>
      <c r="Q204" s="183" t="s">
        <v>178</v>
      </c>
      <c r="R204" s="183" t="s">
        <v>179</v>
      </c>
      <c r="S204" s="183" t="s">
        <v>180</v>
      </c>
      <c r="T204" s="183" t="s">
        <v>181</v>
      </c>
      <c r="U204" s="183" t="s">
        <v>182</v>
      </c>
      <c r="V204" s="183" t="s">
        <v>183</v>
      </c>
      <c r="W204" s="183" t="s">
        <v>184</v>
      </c>
      <c r="X204" s="183" t="s">
        <v>185</v>
      </c>
      <c r="Y204" s="183" t="s">
        <v>186</v>
      </c>
      <c r="Z204" s="201" t="s">
        <v>199</v>
      </c>
      <c r="AA204" s="172"/>
      <c r="AB204" s="172"/>
      <c r="AC204" s="172"/>
      <c r="AD204" s="172"/>
      <c r="AE204" s="172"/>
      <c r="AF204" s="172"/>
      <c r="AG204" s="172"/>
      <c r="AH204" s="172"/>
      <c r="AI204" s="172"/>
      <c r="AJ204" s="172"/>
      <c r="AK204" s="172"/>
      <c r="AL204" s="172"/>
      <c r="AM204" s="172"/>
      <c r="AN204" s="172"/>
      <c r="AO204" s="172"/>
      <c r="AP204" s="172"/>
      <c r="AQ204" s="172"/>
      <c r="AR204" s="172"/>
      <c r="AS204" s="172"/>
      <c r="AT204" s="172"/>
      <c r="AU204" s="172"/>
      <c r="AV204" s="172"/>
    </row>
    <row r="205" spans="1:48" ht="75" customHeight="1">
      <c r="A205" s="550" t="s">
        <v>67</v>
      </c>
      <c r="B205" s="596" t="s">
        <v>201</v>
      </c>
      <c r="C205" s="181" t="s">
        <v>162</v>
      </c>
      <c r="D205" s="185"/>
      <c r="E205" s="185"/>
      <c r="F205" s="185"/>
      <c r="G205" s="185"/>
      <c r="H205" s="185"/>
      <c r="I205" s="185"/>
      <c r="J205" s="185"/>
      <c r="K205" s="185"/>
      <c r="L205" s="185"/>
      <c r="M205" s="185"/>
      <c r="N205" s="185"/>
      <c r="O205" s="185"/>
      <c r="P205" s="185"/>
      <c r="Q205" s="185"/>
      <c r="R205" s="185"/>
      <c r="S205" s="185"/>
      <c r="T205" s="185"/>
      <c r="U205" s="185"/>
      <c r="V205" s="185"/>
      <c r="W205" s="185"/>
      <c r="X205" s="185"/>
      <c r="Y205" s="185"/>
      <c r="Z205" s="202"/>
      <c r="AA205" s="203"/>
      <c r="AB205" s="203"/>
      <c r="AC205" s="203"/>
      <c r="AD205" s="203"/>
      <c r="AE205" s="203"/>
      <c r="AF205" s="203"/>
      <c r="AG205" s="203"/>
      <c r="AH205" s="203"/>
      <c r="AI205" s="203"/>
      <c r="AJ205" s="203"/>
      <c r="AK205" s="203"/>
      <c r="AL205" s="203"/>
      <c r="AM205" s="203"/>
      <c r="AN205" s="203"/>
      <c r="AO205" s="203"/>
      <c r="AP205" s="203"/>
      <c r="AQ205" s="203"/>
      <c r="AR205" s="203"/>
      <c r="AS205" s="203"/>
      <c r="AT205" s="203"/>
      <c r="AU205" s="203"/>
      <c r="AV205" s="204"/>
    </row>
    <row r="206" spans="1:48">
      <c r="A206" s="554"/>
      <c r="B206" s="597"/>
      <c r="C206" s="165" t="s">
        <v>163</v>
      </c>
      <c r="D206" s="186"/>
      <c r="E206" s="186"/>
      <c r="F206" s="186"/>
      <c r="G206" s="186"/>
      <c r="H206" s="186"/>
      <c r="I206" s="186"/>
      <c r="J206" s="186"/>
      <c r="K206" s="186"/>
      <c r="L206" s="186"/>
      <c r="M206" s="186"/>
      <c r="N206" s="186"/>
      <c r="O206" s="186"/>
      <c r="P206" s="186"/>
      <c r="Q206" s="186"/>
      <c r="R206" s="186"/>
      <c r="S206" s="186"/>
      <c r="T206" s="186"/>
      <c r="U206" s="186"/>
      <c r="V206" s="186"/>
      <c r="W206" s="186"/>
      <c r="X206" s="186"/>
      <c r="Y206" s="186"/>
      <c r="Z206" s="205"/>
      <c r="AA206" s="173"/>
      <c r="AB206" s="173"/>
      <c r="AC206" s="173"/>
      <c r="AD206" s="173"/>
      <c r="AE206" s="173"/>
      <c r="AF206" s="173"/>
      <c r="AG206" s="173"/>
      <c r="AH206" s="173"/>
      <c r="AI206" s="173"/>
      <c r="AJ206" s="173"/>
      <c r="AK206" s="173"/>
      <c r="AL206" s="173"/>
      <c r="AM206" s="173"/>
      <c r="AN206" s="173"/>
      <c r="AO206" s="173"/>
      <c r="AP206" s="173"/>
      <c r="AQ206" s="173"/>
      <c r="AR206" s="173"/>
      <c r="AS206" s="173"/>
      <c r="AT206" s="173"/>
      <c r="AU206" s="173"/>
      <c r="AV206" s="206"/>
    </row>
    <row r="207" spans="1:48" ht="14.5" thickBot="1">
      <c r="A207" s="554"/>
      <c r="B207" s="598"/>
      <c r="C207" s="165" t="s">
        <v>9</v>
      </c>
      <c r="D207" s="186"/>
      <c r="E207" s="186"/>
      <c r="F207" s="186"/>
      <c r="G207" s="186"/>
      <c r="H207" s="186"/>
      <c r="I207" s="186"/>
      <c r="J207" s="186"/>
      <c r="K207" s="186"/>
      <c r="L207" s="186"/>
      <c r="M207" s="186"/>
      <c r="N207" s="186"/>
      <c r="O207" s="186"/>
      <c r="P207" s="186"/>
      <c r="Q207" s="186"/>
      <c r="R207" s="186"/>
      <c r="S207" s="186"/>
      <c r="T207" s="186"/>
      <c r="U207" s="186"/>
      <c r="V207" s="186"/>
      <c r="W207" s="186"/>
      <c r="X207" s="186"/>
      <c r="Y207" s="186"/>
      <c r="Z207" s="205"/>
      <c r="AA207" s="173"/>
      <c r="AB207" s="173"/>
      <c r="AC207" s="173"/>
      <c r="AD207" s="173"/>
      <c r="AE207" s="173"/>
      <c r="AF207" s="173"/>
      <c r="AG207" s="173"/>
      <c r="AH207" s="173"/>
      <c r="AI207" s="173"/>
      <c r="AJ207" s="173"/>
      <c r="AK207" s="173"/>
      <c r="AL207" s="173"/>
      <c r="AM207" s="173"/>
      <c r="AN207" s="173"/>
      <c r="AO207" s="173"/>
      <c r="AP207" s="173"/>
      <c r="AQ207" s="173"/>
      <c r="AR207" s="173"/>
      <c r="AS207" s="173"/>
      <c r="AT207" s="173"/>
      <c r="AU207" s="173"/>
      <c r="AV207" s="206"/>
    </row>
    <row r="208" spans="1:48" ht="14.5" thickBot="1">
      <c r="A208" s="551"/>
      <c r="B208" s="226">
        <f>'1. Samlet budgetoversigt'!E223-(SUM('2. Specifikationer'!D211:Y211))</f>
        <v>0</v>
      </c>
      <c r="C208" s="166" t="s">
        <v>164</v>
      </c>
      <c r="D208" s="177" t="str">
        <f>IF(D206*D207=0,"",(D206*D207))</f>
        <v/>
      </c>
      <c r="E208" s="177" t="str">
        <f t="shared" ref="E208:AV208" si="18">IF(E206*E207=0,"",(E206*E207))</f>
        <v/>
      </c>
      <c r="F208" s="177" t="str">
        <f t="shared" si="18"/>
        <v/>
      </c>
      <c r="G208" s="177" t="str">
        <f t="shared" si="18"/>
        <v/>
      </c>
      <c r="H208" s="177" t="str">
        <f t="shared" si="18"/>
        <v/>
      </c>
      <c r="I208" s="177" t="str">
        <f t="shared" si="18"/>
        <v/>
      </c>
      <c r="J208" s="177" t="str">
        <f t="shared" si="18"/>
        <v/>
      </c>
      <c r="K208" s="177" t="str">
        <f t="shared" si="18"/>
        <v/>
      </c>
      <c r="L208" s="177" t="str">
        <f t="shared" si="18"/>
        <v/>
      </c>
      <c r="M208" s="177" t="str">
        <f t="shared" si="18"/>
        <v/>
      </c>
      <c r="N208" s="177" t="str">
        <f t="shared" si="18"/>
        <v/>
      </c>
      <c r="O208" s="177" t="str">
        <f t="shared" si="18"/>
        <v/>
      </c>
      <c r="P208" s="177" t="str">
        <f t="shared" si="18"/>
        <v/>
      </c>
      <c r="Q208" s="177" t="str">
        <f t="shared" si="18"/>
        <v/>
      </c>
      <c r="R208" s="177" t="str">
        <f t="shared" si="18"/>
        <v/>
      </c>
      <c r="S208" s="177" t="str">
        <f t="shared" si="18"/>
        <v/>
      </c>
      <c r="T208" s="177" t="str">
        <f t="shared" si="18"/>
        <v/>
      </c>
      <c r="U208" s="177" t="str">
        <f t="shared" si="18"/>
        <v/>
      </c>
      <c r="V208" s="177" t="str">
        <f t="shared" si="18"/>
        <v/>
      </c>
      <c r="W208" s="177" t="str">
        <f t="shared" si="18"/>
        <v/>
      </c>
      <c r="X208" s="177" t="str">
        <f t="shared" si="18"/>
        <v/>
      </c>
      <c r="Y208" s="177" t="str">
        <f t="shared" si="18"/>
        <v/>
      </c>
      <c r="Z208" s="210" t="str">
        <f t="shared" si="18"/>
        <v/>
      </c>
      <c r="AA208" s="211" t="str">
        <f t="shared" si="18"/>
        <v/>
      </c>
      <c r="AB208" s="211" t="str">
        <f t="shared" si="18"/>
        <v/>
      </c>
      <c r="AC208" s="211" t="str">
        <f t="shared" si="18"/>
        <v/>
      </c>
      <c r="AD208" s="211" t="str">
        <f t="shared" si="18"/>
        <v/>
      </c>
      <c r="AE208" s="211" t="str">
        <f t="shared" si="18"/>
        <v/>
      </c>
      <c r="AF208" s="211" t="str">
        <f t="shared" si="18"/>
        <v/>
      </c>
      <c r="AG208" s="211" t="str">
        <f t="shared" si="18"/>
        <v/>
      </c>
      <c r="AH208" s="211" t="str">
        <f t="shared" si="18"/>
        <v/>
      </c>
      <c r="AI208" s="211" t="str">
        <f t="shared" si="18"/>
        <v/>
      </c>
      <c r="AJ208" s="211" t="str">
        <f t="shared" si="18"/>
        <v/>
      </c>
      <c r="AK208" s="211" t="str">
        <f t="shared" si="18"/>
        <v/>
      </c>
      <c r="AL208" s="211" t="str">
        <f t="shared" si="18"/>
        <v/>
      </c>
      <c r="AM208" s="211" t="str">
        <f t="shared" si="18"/>
        <v/>
      </c>
      <c r="AN208" s="211" t="str">
        <f t="shared" si="18"/>
        <v/>
      </c>
      <c r="AO208" s="211" t="str">
        <f t="shared" si="18"/>
        <v/>
      </c>
      <c r="AP208" s="211" t="str">
        <f t="shared" si="18"/>
        <v/>
      </c>
      <c r="AQ208" s="211" t="str">
        <f t="shared" si="18"/>
        <v/>
      </c>
      <c r="AR208" s="211" t="str">
        <f t="shared" si="18"/>
        <v/>
      </c>
      <c r="AS208" s="211" t="str">
        <f t="shared" si="18"/>
        <v/>
      </c>
      <c r="AT208" s="211" t="str">
        <f t="shared" si="18"/>
        <v/>
      </c>
      <c r="AU208" s="211" t="str">
        <f t="shared" si="18"/>
        <v/>
      </c>
      <c r="AV208" s="212" t="str">
        <f t="shared" si="18"/>
        <v/>
      </c>
    </row>
    <row r="209" spans="1:48" ht="75" customHeight="1">
      <c r="A209" s="554" t="s">
        <v>3</v>
      </c>
      <c r="B209" s="595">
        <f>'1. Samlet budgetoversigt'!E224-(SUM('2. Specifikationer'!D215:Y215))</f>
        <v>0</v>
      </c>
      <c r="C209" s="170" t="s">
        <v>162</v>
      </c>
      <c r="D209" s="187"/>
      <c r="E209" s="187"/>
      <c r="F209" s="187"/>
      <c r="G209" s="187"/>
      <c r="H209" s="187"/>
      <c r="I209" s="187"/>
      <c r="J209" s="187"/>
      <c r="K209" s="187"/>
      <c r="L209" s="187"/>
      <c r="M209" s="187"/>
      <c r="N209" s="187"/>
      <c r="O209" s="187"/>
      <c r="P209" s="187"/>
      <c r="Q209" s="187"/>
      <c r="R209" s="187"/>
      <c r="S209" s="187"/>
      <c r="T209" s="187"/>
      <c r="U209" s="187"/>
      <c r="V209" s="187"/>
      <c r="W209" s="187"/>
      <c r="X209" s="187"/>
      <c r="Y209" s="187"/>
      <c r="Z209" s="205"/>
      <c r="AA209" s="173"/>
      <c r="AB209" s="173"/>
      <c r="AC209" s="173"/>
      <c r="AD209" s="173"/>
      <c r="AE209" s="173"/>
      <c r="AF209" s="173"/>
      <c r="AG209" s="173"/>
      <c r="AH209" s="173"/>
      <c r="AI209" s="173"/>
      <c r="AJ209" s="173"/>
      <c r="AK209" s="173"/>
      <c r="AL209" s="173"/>
      <c r="AM209" s="173"/>
      <c r="AN209" s="173"/>
      <c r="AO209" s="173"/>
      <c r="AP209" s="173"/>
      <c r="AQ209" s="173"/>
      <c r="AR209" s="173"/>
      <c r="AS209" s="173"/>
      <c r="AT209" s="173"/>
      <c r="AU209" s="173"/>
      <c r="AV209" s="206"/>
    </row>
    <row r="210" spans="1:48">
      <c r="A210" s="554"/>
      <c r="B210" s="595"/>
      <c r="C210" s="165" t="s">
        <v>163</v>
      </c>
      <c r="D210" s="186"/>
      <c r="E210" s="186"/>
      <c r="F210" s="186"/>
      <c r="G210" s="186"/>
      <c r="H210" s="186"/>
      <c r="I210" s="186"/>
      <c r="J210" s="186"/>
      <c r="K210" s="186"/>
      <c r="L210" s="186"/>
      <c r="M210" s="186"/>
      <c r="N210" s="186"/>
      <c r="O210" s="186"/>
      <c r="P210" s="186"/>
      <c r="Q210" s="186"/>
      <c r="R210" s="186"/>
      <c r="S210" s="186"/>
      <c r="T210" s="186"/>
      <c r="U210" s="186"/>
      <c r="V210" s="186"/>
      <c r="W210" s="186"/>
      <c r="X210" s="186"/>
      <c r="Y210" s="186"/>
      <c r="Z210" s="205"/>
      <c r="AA210" s="173"/>
      <c r="AB210" s="173"/>
      <c r="AC210" s="173"/>
      <c r="AD210" s="173"/>
      <c r="AE210" s="173"/>
      <c r="AF210" s="173"/>
      <c r="AG210" s="173"/>
      <c r="AH210" s="173"/>
      <c r="AI210" s="173"/>
      <c r="AJ210" s="173"/>
      <c r="AK210" s="173"/>
      <c r="AL210" s="173"/>
      <c r="AM210" s="173"/>
      <c r="AN210" s="173"/>
      <c r="AO210" s="173"/>
      <c r="AP210" s="173"/>
      <c r="AQ210" s="173"/>
      <c r="AR210" s="173"/>
      <c r="AS210" s="173"/>
      <c r="AT210" s="173"/>
      <c r="AU210" s="173"/>
      <c r="AV210" s="206"/>
    </row>
    <row r="211" spans="1:48">
      <c r="A211" s="554"/>
      <c r="B211" s="595"/>
      <c r="C211" s="165" t="s">
        <v>9</v>
      </c>
      <c r="D211" s="186"/>
      <c r="E211" s="186"/>
      <c r="F211" s="186"/>
      <c r="G211" s="186"/>
      <c r="H211" s="186"/>
      <c r="I211" s="186"/>
      <c r="J211" s="186"/>
      <c r="K211" s="186"/>
      <c r="L211" s="186"/>
      <c r="M211" s="186"/>
      <c r="N211" s="186"/>
      <c r="O211" s="186"/>
      <c r="P211" s="186"/>
      <c r="Q211" s="186"/>
      <c r="R211" s="186"/>
      <c r="S211" s="186"/>
      <c r="T211" s="186"/>
      <c r="U211" s="186"/>
      <c r="V211" s="186"/>
      <c r="W211" s="186"/>
      <c r="X211" s="186"/>
      <c r="Y211" s="186"/>
      <c r="Z211" s="205"/>
      <c r="AA211" s="173"/>
      <c r="AB211" s="173"/>
      <c r="AC211" s="173"/>
      <c r="AD211" s="173"/>
      <c r="AE211" s="173"/>
      <c r="AF211" s="173"/>
      <c r="AG211" s="173"/>
      <c r="AH211" s="173"/>
      <c r="AI211" s="173"/>
      <c r="AJ211" s="173"/>
      <c r="AK211" s="173"/>
      <c r="AL211" s="173"/>
      <c r="AM211" s="173"/>
      <c r="AN211" s="173"/>
      <c r="AO211" s="173"/>
      <c r="AP211" s="173"/>
      <c r="AQ211" s="173"/>
      <c r="AR211" s="173"/>
      <c r="AS211" s="173"/>
      <c r="AT211" s="173"/>
      <c r="AU211" s="173"/>
      <c r="AV211" s="206"/>
    </row>
    <row r="212" spans="1:48" ht="14.5" thickBot="1">
      <c r="A212" s="554"/>
      <c r="B212" s="595"/>
      <c r="C212" s="168" t="s">
        <v>164</v>
      </c>
      <c r="D212" s="180" t="str">
        <f>IF(D210*D211=0,"",(D210*D211))</f>
        <v/>
      </c>
      <c r="E212" s="180" t="str">
        <f t="shared" ref="E212:AV212" si="19">IF(E210*E211=0,"",(E210*E211))</f>
        <v/>
      </c>
      <c r="F212" s="180" t="str">
        <f t="shared" si="19"/>
        <v/>
      </c>
      <c r="G212" s="180" t="str">
        <f t="shared" si="19"/>
        <v/>
      </c>
      <c r="H212" s="180" t="str">
        <f t="shared" si="19"/>
        <v/>
      </c>
      <c r="I212" s="180" t="str">
        <f t="shared" si="19"/>
        <v/>
      </c>
      <c r="J212" s="180" t="str">
        <f t="shared" si="19"/>
        <v/>
      </c>
      <c r="K212" s="180" t="str">
        <f t="shared" si="19"/>
        <v/>
      </c>
      <c r="L212" s="180" t="str">
        <f t="shared" si="19"/>
        <v/>
      </c>
      <c r="M212" s="180" t="str">
        <f t="shared" si="19"/>
        <v/>
      </c>
      <c r="N212" s="180" t="str">
        <f t="shared" si="19"/>
        <v/>
      </c>
      <c r="O212" s="180" t="str">
        <f t="shared" si="19"/>
        <v/>
      </c>
      <c r="P212" s="180" t="str">
        <f t="shared" si="19"/>
        <v/>
      </c>
      <c r="Q212" s="180" t="str">
        <f t="shared" si="19"/>
        <v/>
      </c>
      <c r="R212" s="180" t="str">
        <f t="shared" si="19"/>
        <v/>
      </c>
      <c r="S212" s="180" t="str">
        <f t="shared" si="19"/>
        <v/>
      </c>
      <c r="T212" s="180" t="str">
        <f t="shared" si="19"/>
        <v/>
      </c>
      <c r="U212" s="180" t="str">
        <f t="shared" si="19"/>
        <v/>
      </c>
      <c r="V212" s="180" t="str">
        <f t="shared" si="19"/>
        <v/>
      </c>
      <c r="W212" s="180" t="str">
        <f t="shared" si="19"/>
        <v/>
      </c>
      <c r="X212" s="180" t="str">
        <f t="shared" si="19"/>
        <v/>
      </c>
      <c r="Y212" s="180" t="str">
        <f t="shared" si="19"/>
        <v/>
      </c>
      <c r="Z212" s="210" t="str">
        <f t="shared" si="19"/>
        <v/>
      </c>
      <c r="AA212" s="211" t="str">
        <f t="shared" si="19"/>
        <v/>
      </c>
      <c r="AB212" s="211" t="str">
        <f t="shared" si="19"/>
        <v/>
      </c>
      <c r="AC212" s="211" t="str">
        <f t="shared" si="19"/>
        <v/>
      </c>
      <c r="AD212" s="211" t="str">
        <f t="shared" si="19"/>
        <v/>
      </c>
      <c r="AE212" s="211" t="str">
        <f t="shared" si="19"/>
        <v/>
      </c>
      <c r="AF212" s="211" t="str">
        <f t="shared" si="19"/>
        <v/>
      </c>
      <c r="AG212" s="211" t="str">
        <f t="shared" si="19"/>
        <v/>
      </c>
      <c r="AH212" s="211" t="str">
        <f t="shared" si="19"/>
        <v/>
      </c>
      <c r="AI212" s="211" t="str">
        <f t="shared" si="19"/>
        <v/>
      </c>
      <c r="AJ212" s="211" t="str">
        <f t="shared" si="19"/>
        <v/>
      </c>
      <c r="AK212" s="211" t="str">
        <f t="shared" si="19"/>
        <v/>
      </c>
      <c r="AL212" s="211" t="str">
        <f t="shared" si="19"/>
        <v/>
      </c>
      <c r="AM212" s="211" t="str">
        <f t="shared" si="19"/>
        <v/>
      </c>
      <c r="AN212" s="211" t="str">
        <f t="shared" si="19"/>
        <v/>
      </c>
      <c r="AO212" s="211" t="str">
        <f t="shared" si="19"/>
        <v/>
      </c>
      <c r="AP212" s="211" t="str">
        <f t="shared" si="19"/>
        <v/>
      </c>
      <c r="AQ212" s="211" t="str">
        <f t="shared" si="19"/>
        <v/>
      </c>
      <c r="AR212" s="211" t="str">
        <f t="shared" si="19"/>
        <v/>
      </c>
      <c r="AS212" s="211" t="str">
        <f t="shared" si="19"/>
        <v/>
      </c>
      <c r="AT212" s="211" t="str">
        <f t="shared" si="19"/>
        <v/>
      </c>
      <c r="AU212" s="211" t="str">
        <f t="shared" si="19"/>
        <v/>
      </c>
      <c r="AV212" s="212" t="str">
        <f t="shared" si="19"/>
        <v/>
      </c>
    </row>
    <row r="213" spans="1:48" ht="75" customHeight="1" thickBot="1">
      <c r="A213" s="548" t="s">
        <v>69</v>
      </c>
      <c r="B213" s="594">
        <f>'1. Samlet budgetoversigt'!E225-(SUM('2. Specifikationer'!D217:Y217))</f>
        <v>0</v>
      </c>
      <c r="C213" s="167" t="s">
        <v>162</v>
      </c>
      <c r="D213" s="185"/>
      <c r="E213" s="185"/>
      <c r="F213" s="185"/>
      <c r="G213" s="185"/>
      <c r="H213" s="185"/>
      <c r="I213" s="185"/>
      <c r="J213" s="185"/>
      <c r="K213" s="185"/>
      <c r="L213" s="185"/>
      <c r="M213" s="185"/>
      <c r="N213" s="185"/>
      <c r="O213" s="185"/>
      <c r="P213" s="185"/>
      <c r="Q213" s="185"/>
      <c r="R213" s="185"/>
      <c r="S213" s="185"/>
      <c r="T213" s="185"/>
      <c r="U213" s="185"/>
      <c r="V213" s="185"/>
      <c r="W213" s="185"/>
      <c r="X213" s="185"/>
      <c r="Y213" s="185"/>
      <c r="Z213" s="205"/>
      <c r="AA213" s="173"/>
      <c r="AB213" s="173"/>
      <c r="AC213" s="173"/>
      <c r="AD213" s="173"/>
      <c r="AE213" s="173"/>
      <c r="AF213" s="173"/>
      <c r="AG213" s="173"/>
      <c r="AH213" s="173"/>
      <c r="AI213" s="173"/>
      <c r="AJ213" s="173"/>
      <c r="AK213" s="173"/>
      <c r="AL213" s="173"/>
      <c r="AM213" s="173"/>
      <c r="AN213" s="173"/>
      <c r="AO213" s="173"/>
      <c r="AP213" s="173"/>
      <c r="AQ213" s="173"/>
      <c r="AR213" s="173"/>
      <c r="AS213" s="173"/>
      <c r="AT213" s="173"/>
      <c r="AU213" s="173"/>
      <c r="AV213" s="206"/>
    </row>
    <row r="214" spans="1:48" ht="14.5" thickBot="1">
      <c r="A214" s="548"/>
      <c r="B214" s="594"/>
      <c r="C214" s="166" t="s">
        <v>164</v>
      </c>
      <c r="D214" s="188"/>
      <c r="E214" s="188"/>
      <c r="F214" s="188"/>
      <c r="G214" s="188"/>
      <c r="H214" s="188"/>
      <c r="I214" s="188"/>
      <c r="J214" s="188"/>
      <c r="K214" s="188"/>
      <c r="L214" s="188"/>
      <c r="M214" s="188"/>
      <c r="N214" s="188"/>
      <c r="O214" s="188"/>
      <c r="P214" s="188"/>
      <c r="Q214" s="188"/>
      <c r="R214" s="188"/>
      <c r="S214" s="188"/>
      <c r="T214" s="188"/>
      <c r="U214" s="188"/>
      <c r="V214" s="188"/>
      <c r="W214" s="188"/>
      <c r="X214" s="188"/>
      <c r="Y214" s="188"/>
      <c r="Z214" s="205"/>
      <c r="AA214" s="173"/>
      <c r="AB214" s="173"/>
      <c r="AC214" s="173"/>
      <c r="AD214" s="173"/>
      <c r="AE214" s="173"/>
      <c r="AF214" s="173"/>
      <c r="AG214" s="173"/>
      <c r="AH214" s="173"/>
      <c r="AI214" s="173"/>
      <c r="AJ214" s="173"/>
      <c r="AK214" s="173"/>
      <c r="AL214" s="173"/>
      <c r="AM214" s="173"/>
      <c r="AN214" s="173"/>
      <c r="AO214" s="173"/>
      <c r="AP214" s="173"/>
      <c r="AQ214" s="173"/>
      <c r="AR214" s="173"/>
      <c r="AS214" s="173"/>
      <c r="AT214" s="173"/>
      <c r="AU214" s="173"/>
      <c r="AV214" s="206"/>
    </row>
    <row r="215" spans="1:48" ht="75" customHeight="1" thickBot="1">
      <c r="A215" s="548" t="s">
        <v>187</v>
      </c>
      <c r="B215" s="594">
        <f>'1. Samlet budgetoversigt'!E226-(SUM('2. Specifikationer'!D219:Y219))</f>
        <v>0</v>
      </c>
      <c r="C215" s="167" t="s">
        <v>162</v>
      </c>
      <c r="D215" s="185"/>
      <c r="E215" s="185"/>
      <c r="F215" s="185"/>
      <c r="G215" s="185"/>
      <c r="H215" s="185"/>
      <c r="I215" s="185"/>
      <c r="J215" s="185"/>
      <c r="K215" s="185"/>
      <c r="L215" s="185"/>
      <c r="M215" s="185"/>
      <c r="N215" s="185"/>
      <c r="O215" s="185"/>
      <c r="P215" s="185"/>
      <c r="Q215" s="185"/>
      <c r="R215" s="185"/>
      <c r="S215" s="185"/>
      <c r="T215" s="185"/>
      <c r="U215" s="185"/>
      <c r="V215" s="185"/>
      <c r="W215" s="185"/>
      <c r="X215" s="185"/>
      <c r="Y215" s="185"/>
      <c r="Z215" s="205"/>
      <c r="AA215" s="173"/>
      <c r="AB215" s="173"/>
      <c r="AC215" s="173"/>
      <c r="AD215" s="173"/>
      <c r="AE215" s="173"/>
      <c r="AF215" s="173"/>
      <c r="AG215" s="173"/>
      <c r="AH215" s="173"/>
      <c r="AI215" s="173"/>
      <c r="AJ215" s="173"/>
      <c r="AK215" s="173"/>
      <c r="AL215" s="173"/>
      <c r="AM215" s="173"/>
      <c r="AN215" s="173"/>
      <c r="AO215" s="173"/>
      <c r="AP215" s="173"/>
      <c r="AQ215" s="173"/>
      <c r="AR215" s="173"/>
      <c r="AS215" s="173"/>
      <c r="AT215" s="173"/>
      <c r="AU215" s="173"/>
      <c r="AV215" s="206"/>
    </row>
    <row r="216" spans="1:48" ht="14.5" thickBot="1">
      <c r="A216" s="548"/>
      <c r="B216" s="594"/>
      <c r="C216" s="168" t="s">
        <v>164</v>
      </c>
      <c r="D216" s="188"/>
      <c r="E216" s="188"/>
      <c r="F216" s="188"/>
      <c r="G216" s="188"/>
      <c r="H216" s="188"/>
      <c r="I216" s="188"/>
      <c r="J216" s="188"/>
      <c r="K216" s="188"/>
      <c r="L216" s="188"/>
      <c r="M216" s="188"/>
      <c r="N216" s="188"/>
      <c r="O216" s="188"/>
      <c r="P216" s="188"/>
      <c r="Q216" s="188"/>
      <c r="R216" s="188"/>
      <c r="S216" s="188"/>
      <c r="T216" s="188"/>
      <c r="U216" s="188"/>
      <c r="V216" s="188"/>
      <c r="W216" s="188"/>
      <c r="X216" s="188"/>
      <c r="Y216" s="188"/>
      <c r="Z216" s="205"/>
      <c r="AA216" s="173"/>
      <c r="AB216" s="173"/>
      <c r="AC216" s="173"/>
      <c r="AD216" s="173"/>
      <c r="AE216" s="173"/>
      <c r="AF216" s="173"/>
      <c r="AG216" s="173"/>
      <c r="AH216" s="173"/>
      <c r="AI216" s="173"/>
      <c r="AJ216" s="173"/>
      <c r="AK216" s="173"/>
      <c r="AL216" s="173"/>
      <c r="AM216" s="173"/>
      <c r="AN216" s="173"/>
      <c r="AO216" s="173"/>
      <c r="AP216" s="173"/>
      <c r="AQ216" s="173"/>
      <c r="AR216" s="173"/>
      <c r="AS216" s="173"/>
      <c r="AT216" s="173"/>
      <c r="AU216" s="173"/>
      <c r="AV216" s="206"/>
    </row>
    <row r="217" spans="1:48" ht="14.5" thickBot="1">
      <c r="A217" s="182" t="s">
        <v>188</v>
      </c>
      <c r="B217" s="227">
        <f>'1. Samlet budgetoversigt'!E227-(SUM('2. Specifikationer'!D220:Y220))</f>
        <v>0</v>
      </c>
      <c r="C217" s="169" t="s">
        <v>188</v>
      </c>
      <c r="D217" s="189"/>
      <c r="E217" s="189"/>
      <c r="F217" s="189"/>
      <c r="G217" s="189"/>
      <c r="H217" s="189"/>
      <c r="I217" s="189"/>
      <c r="J217" s="189"/>
      <c r="K217" s="189"/>
      <c r="L217" s="189"/>
      <c r="M217" s="189"/>
      <c r="N217" s="189"/>
      <c r="O217" s="189"/>
      <c r="P217" s="189"/>
      <c r="Q217" s="189"/>
      <c r="R217" s="189"/>
      <c r="S217" s="189"/>
      <c r="T217" s="189"/>
      <c r="U217" s="189"/>
      <c r="V217" s="189"/>
      <c r="W217" s="189"/>
      <c r="X217" s="189"/>
      <c r="Y217" s="189"/>
      <c r="Z217" s="205"/>
      <c r="AA217" s="173"/>
      <c r="AB217" s="173"/>
      <c r="AC217" s="173"/>
      <c r="AD217" s="173"/>
      <c r="AE217" s="173"/>
      <c r="AF217" s="173"/>
      <c r="AG217" s="173"/>
      <c r="AH217" s="173"/>
      <c r="AI217" s="173"/>
      <c r="AJ217" s="173"/>
      <c r="AK217" s="173"/>
      <c r="AL217" s="173"/>
      <c r="AM217" s="173"/>
      <c r="AN217" s="173"/>
      <c r="AO217" s="173"/>
      <c r="AP217" s="173"/>
      <c r="AQ217" s="173"/>
      <c r="AR217" s="173"/>
      <c r="AS217" s="173"/>
      <c r="AT217" s="173"/>
      <c r="AU217" s="173"/>
      <c r="AV217" s="206"/>
    </row>
    <row r="218" spans="1:48" ht="75" customHeight="1" thickBot="1">
      <c r="A218" s="548" t="s">
        <v>68</v>
      </c>
      <c r="B218" s="594">
        <f>'1. Samlet budgetoversigt'!E229-(SUM('2. Specifikationer'!D222:Y222))</f>
        <v>0</v>
      </c>
      <c r="C218" s="170" t="s">
        <v>162</v>
      </c>
      <c r="D218" s="185"/>
      <c r="E218" s="185"/>
      <c r="F218" s="185"/>
      <c r="G218" s="185"/>
      <c r="H218" s="185"/>
      <c r="I218" s="185"/>
      <c r="J218" s="185"/>
      <c r="K218" s="185"/>
      <c r="L218" s="185"/>
      <c r="M218" s="185"/>
      <c r="N218" s="185"/>
      <c r="O218" s="185"/>
      <c r="P218" s="185"/>
      <c r="Q218" s="185"/>
      <c r="R218" s="185"/>
      <c r="S218" s="185"/>
      <c r="T218" s="185"/>
      <c r="U218" s="185"/>
      <c r="V218" s="185"/>
      <c r="W218" s="185"/>
      <c r="X218" s="185"/>
      <c r="Y218" s="185"/>
      <c r="Z218" s="205"/>
      <c r="AA218" s="173"/>
      <c r="AB218" s="173"/>
      <c r="AC218" s="173"/>
      <c r="AD218" s="173"/>
      <c r="AE218" s="173"/>
      <c r="AF218" s="173"/>
      <c r="AG218" s="173"/>
      <c r="AH218" s="173"/>
      <c r="AI218" s="173"/>
      <c r="AJ218" s="173"/>
      <c r="AK218" s="173"/>
      <c r="AL218" s="173"/>
      <c r="AM218" s="173"/>
      <c r="AN218" s="173"/>
      <c r="AO218" s="173"/>
      <c r="AP218" s="173"/>
      <c r="AQ218" s="173"/>
      <c r="AR218" s="173"/>
      <c r="AS218" s="173"/>
      <c r="AT218" s="173"/>
      <c r="AU218" s="173"/>
      <c r="AV218" s="206"/>
    </row>
    <row r="219" spans="1:48" ht="14.5" thickBot="1">
      <c r="A219" s="548"/>
      <c r="B219" s="594"/>
      <c r="C219" s="166" t="s">
        <v>164</v>
      </c>
      <c r="D219" s="190"/>
      <c r="E219" s="188"/>
      <c r="F219" s="188"/>
      <c r="G219" s="188"/>
      <c r="H219" s="188"/>
      <c r="I219" s="188"/>
      <c r="J219" s="188"/>
      <c r="K219" s="188"/>
      <c r="L219" s="188"/>
      <c r="M219" s="188"/>
      <c r="N219" s="188"/>
      <c r="O219" s="188"/>
      <c r="P219" s="188"/>
      <c r="Q219" s="188"/>
      <c r="R219" s="188"/>
      <c r="S219" s="188"/>
      <c r="T219" s="188"/>
      <c r="U219" s="188"/>
      <c r="V219" s="188"/>
      <c r="W219" s="188"/>
      <c r="X219" s="188"/>
      <c r="Y219" s="188"/>
      <c r="Z219" s="207"/>
      <c r="AA219" s="208"/>
      <c r="AB219" s="208"/>
      <c r="AC219" s="208"/>
      <c r="AD219" s="208"/>
      <c r="AE219" s="208"/>
      <c r="AF219" s="208"/>
      <c r="AG219" s="208"/>
      <c r="AH219" s="208"/>
      <c r="AI219" s="208"/>
      <c r="AJ219" s="208"/>
      <c r="AK219" s="208"/>
      <c r="AL219" s="208"/>
      <c r="AM219" s="208"/>
      <c r="AN219" s="208"/>
      <c r="AO219" s="208"/>
      <c r="AP219" s="208"/>
      <c r="AQ219" s="208"/>
      <c r="AR219" s="208"/>
      <c r="AS219" s="208"/>
      <c r="AT219" s="208"/>
      <c r="AU219" s="208"/>
      <c r="AV219" s="209"/>
    </row>
    <row r="224" spans="1:48">
      <c r="A224" s="174" t="s">
        <v>24</v>
      </c>
      <c r="B224" s="175" t="str">
        <f>IF('1. Samlet budgetoversigt'!B240="","",'1. Samlet budgetoversigt'!B240)</f>
        <v/>
      </c>
      <c r="C224" s="174" t="s">
        <v>45</v>
      </c>
    </row>
    <row r="226" spans="1:48" ht="14.5" thickBot="1">
      <c r="B226" s="174" t="s">
        <v>160</v>
      </c>
      <c r="C226" s="179" t="s">
        <v>161</v>
      </c>
      <c r="D226" s="183" t="s">
        <v>165</v>
      </c>
      <c r="E226" s="183" t="s">
        <v>166</v>
      </c>
      <c r="F226" s="183" t="s">
        <v>167</v>
      </c>
      <c r="G226" s="183" t="s">
        <v>168</v>
      </c>
      <c r="H226" s="183" t="s">
        <v>169</v>
      </c>
      <c r="I226" s="183" t="s">
        <v>170</v>
      </c>
      <c r="J226" s="183" t="s">
        <v>171</v>
      </c>
      <c r="K226" s="183" t="s">
        <v>172</v>
      </c>
      <c r="L226" s="183" t="s">
        <v>173</v>
      </c>
      <c r="M226" s="183" t="s">
        <v>174</v>
      </c>
      <c r="N226" s="183" t="s">
        <v>175</v>
      </c>
      <c r="O226" s="183" t="s">
        <v>176</v>
      </c>
      <c r="P226" s="183" t="s">
        <v>177</v>
      </c>
      <c r="Q226" s="183" t="s">
        <v>178</v>
      </c>
      <c r="R226" s="183" t="s">
        <v>179</v>
      </c>
      <c r="S226" s="183" t="s">
        <v>180</v>
      </c>
      <c r="T226" s="183" t="s">
        <v>181</v>
      </c>
      <c r="U226" s="183" t="s">
        <v>182</v>
      </c>
      <c r="V226" s="183" t="s">
        <v>183</v>
      </c>
      <c r="W226" s="183" t="s">
        <v>184</v>
      </c>
      <c r="X226" s="183" t="s">
        <v>185</v>
      </c>
      <c r="Y226" s="183" t="s">
        <v>186</v>
      </c>
      <c r="Z226" s="201" t="s">
        <v>199</v>
      </c>
      <c r="AA226" s="172"/>
      <c r="AB226" s="172"/>
      <c r="AC226" s="172"/>
      <c r="AD226" s="172"/>
      <c r="AE226" s="172"/>
      <c r="AF226" s="172"/>
      <c r="AG226" s="172"/>
      <c r="AH226" s="172"/>
      <c r="AI226" s="172"/>
      <c r="AJ226" s="172"/>
      <c r="AK226" s="172"/>
      <c r="AL226" s="172"/>
      <c r="AM226" s="172"/>
      <c r="AN226" s="172"/>
      <c r="AO226" s="172"/>
      <c r="AP226" s="172"/>
      <c r="AQ226" s="172"/>
      <c r="AR226" s="172"/>
      <c r="AS226" s="172"/>
      <c r="AT226" s="172"/>
      <c r="AU226" s="172"/>
      <c r="AV226" s="172"/>
    </row>
    <row r="227" spans="1:48" ht="75" customHeight="1">
      <c r="A227" s="550" t="s">
        <v>67</v>
      </c>
      <c r="B227" s="596" t="s">
        <v>201</v>
      </c>
      <c r="C227" s="181" t="s">
        <v>162</v>
      </c>
      <c r="D227" s="185"/>
      <c r="E227" s="185"/>
      <c r="F227" s="185"/>
      <c r="G227" s="185"/>
      <c r="H227" s="185"/>
      <c r="I227" s="185"/>
      <c r="J227" s="185"/>
      <c r="K227" s="185"/>
      <c r="L227" s="185"/>
      <c r="M227" s="185"/>
      <c r="N227" s="185"/>
      <c r="O227" s="185"/>
      <c r="P227" s="185"/>
      <c r="Q227" s="185"/>
      <c r="R227" s="185"/>
      <c r="S227" s="185"/>
      <c r="T227" s="185"/>
      <c r="U227" s="185"/>
      <c r="V227" s="185"/>
      <c r="W227" s="185"/>
      <c r="X227" s="185"/>
      <c r="Y227" s="185"/>
      <c r="Z227" s="202"/>
      <c r="AA227" s="203"/>
      <c r="AB227" s="203"/>
      <c r="AC227" s="203"/>
      <c r="AD227" s="203"/>
      <c r="AE227" s="203"/>
      <c r="AF227" s="203"/>
      <c r="AG227" s="203"/>
      <c r="AH227" s="203"/>
      <c r="AI227" s="203"/>
      <c r="AJ227" s="203"/>
      <c r="AK227" s="203"/>
      <c r="AL227" s="203"/>
      <c r="AM227" s="203"/>
      <c r="AN227" s="203"/>
      <c r="AO227" s="203"/>
      <c r="AP227" s="203"/>
      <c r="AQ227" s="203"/>
      <c r="AR227" s="203"/>
      <c r="AS227" s="203"/>
      <c r="AT227" s="203"/>
      <c r="AU227" s="203"/>
      <c r="AV227" s="204"/>
    </row>
    <row r="228" spans="1:48">
      <c r="A228" s="554"/>
      <c r="B228" s="597"/>
      <c r="C228" s="165" t="s">
        <v>163</v>
      </c>
      <c r="D228" s="186"/>
      <c r="E228" s="186"/>
      <c r="F228" s="186"/>
      <c r="G228" s="186"/>
      <c r="H228" s="186"/>
      <c r="I228" s="186"/>
      <c r="J228" s="186"/>
      <c r="K228" s="186"/>
      <c r="L228" s="186"/>
      <c r="M228" s="186"/>
      <c r="N228" s="186"/>
      <c r="O228" s="186"/>
      <c r="P228" s="186"/>
      <c r="Q228" s="186"/>
      <c r="R228" s="186"/>
      <c r="S228" s="186"/>
      <c r="T228" s="186"/>
      <c r="U228" s="186"/>
      <c r="V228" s="186"/>
      <c r="W228" s="186"/>
      <c r="X228" s="186"/>
      <c r="Y228" s="186"/>
      <c r="Z228" s="205"/>
      <c r="AA228" s="173"/>
      <c r="AB228" s="173"/>
      <c r="AC228" s="173"/>
      <c r="AD228" s="173"/>
      <c r="AE228" s="173"/>
      <c r="AF228" s="173"/>
      <c r="AG228" s="173"/>
      <c r="AH228" s="173"/>
      <c r="AI228" s="173"/>
      <c r="AJ228" s="173"/>
      <c r="AK228" s="173"/>
      <c r="AL228" s="173"/>
      <c r="AM228" s="173"/>
      <c r="AN228" s="173"/>
      <c r="AO228" s="173"/>
      <c r="AP228" s="173"/>
      <c r="AQ228" s="173"/>
      <c r="AR228" s="173"/>
      <c r="AS228" s="173"/>
      <c r="AT228" s="173"/>
      <c r="AU228" s="173"/>
      <c r="AV228" s="206"/>
    </row>
    <row r="229" spans="1:48" ht="14.5" thickBot="1">
      <c r="A229" s="554"/>
      <c r="B229" s="598"/>
      <c r="C229" s="165" t="s">
        <v>9</v>
      </c>
      <c r="D229" s="186"/>
      <c r="E229" s="186"/>
      <c r="F229" s="186"/>
      <c r="G229" s="186"/>
      <c r="H229" s="186"/>
      <c r="I229" s="186"/>
      <c r="J229" s="186"/>
      <c r="K229" s="186"/>
      <c r="L229" s="186"/>
      <c r="M229" s="186"/>
      <c r="N229" s="186"/>
      <c r="O229" s="186"/>
      <c r="P229" s="186"/>
      <c r="Q229" s="186"/>
      <c r="R229" s="186"/>
      <c r="S229" s="186"/>
      <c r="T229" s="186"/>
      <c r="U229" s="186"/>
      <c r="V229" s="186"/>
      <c r="W229" s="186"/>
      <c r="X229" s="186"/>
      <c r="Y229" s="186"/>
      <c r="Z229" s="205"/>
      <c r="AA229" s="173"/>
      <c r="AB229" s="173"/>
      <c r="AC229" s="173"/>
      <c r="AD229" s="173"/>
      <c r="AE229" s="173"/>
      <c r="AF229" s="173"/>
      <c r="AG229" s="173"/>
      <c r="AH229" s="173"/>
      <c r="AI229" s="173"/>
      <c r="AJ229" s="173"/>
      <c r="AK229" s="173"/>
      <c r="AL229" s="173"/>
      <c r="AM229" s="173"/>
      <c r="AN229" s="173"/>
      <c r="AO229" s="173"/>
      <c r="AP229" s="173"/>
      <c r="AQ229" s="173"/>
      <c r="AR229" s="173"/>
      <c r="AS229" s="173"/>
      <c r="AT229" s="173"/>
      <c r="AU229" s="173"/>
      <c r="AV229" s="206"/>
    </row>
    <row r="230" spans="1:48" ht="14.5" thickBot="1">
      <c r="A230" s="551"/>
      <c r="B230" s="226">
        <f>'1. Samlet budgetoversigt'!E245-(SUM('2. Specifikationer'!D233:Y233))</f>
        <v>0</v>
      </c>
      <c r="C230" s="166" t="s">
        <v>164</v>
      </c>
      <c r="D230" s="177" t="str">
        <f>IF(D228*D229=0,"",(D228*D229))</f>
        <v/>
      </c>
      <c r="E230" s="177" t="str">
        <f t="shared" ref="E230:AV230" si="20">IF(E228*E229=0,"",(E228*E229))</f>
        <v/>
      </c>
      <c r="F230" s="177" t="str">
        <f t="shared" si="20"/>
        <v/>
      </c>
      <c r="G230" s="177" t="str">
        <f t="shared" si="20"/>
        <v/>
      </c>
      <c r="H230" s="177" t="str">
        <f t="shared" si="20"/>
        <v/>
      </c>
      <c r="I230" s="177" t="str">
        <f t="shared" si="20"/>
        <v/>
      </c>
      <c r="J230" s="177" t="str">
        <f t="shared" si="20"/>
        <v/>
      </c>
      <c r="K230" s="177" t="str">
        <f t="shared" si="20"/>
        <v/>
      </c>
      <c r="L230" s="177" t="str">
        <f t="shared" si="20"/>
        <v/>
      </c>
      <c r="M230" s="177" t="str">
        <f t="shared" si="20"/>
        <v/>
      </c>
      <c r="N230" s="177" t="str">
        <f t="shared" si="20"/>
        <v/>
      </c>
      <c r="O230" s="177" t="str">
        <f t="shared" si="20"/>
        <v/>
      </c>
      <c r="P230" s="177" t="str">
        <f t="shared" si="20"/>
        <v/>
      </c>
      <c r="Q230" s="177" t="str">
        <f t="shared" si="20"/>
        <v/>
      </c>
      <c r="R230" s="177" t="str">
        <f t="shared" si="20"/>
        <v/>
      </c>
      <c r="S230" s="177" t="str">
        <f t="shared" si="20"/>
        <v/>
      </c>
      <c r="T230" s="177" t="str">
        <f t="shared" si="20"/>
        <v/>
      </c>
      <c r="U230" s="177" t="str">
        <f t="shared" si="20"/>
        <v/>
      </c>
      <c r="V230" s="177" t="str">
        <f t="shared" si="20"/>
        <v/>
      </c>
      <c r="W230" s="177" t="str">
        <f t="shared" si="20"/>
        <v/>
      </c>
      <c r="X230" s="177" t="str">
        <f t="shared" si="20"/>
        <v/>
      </c>
      <c r="Y230" s="177" t="str">
        <f t="shared" si="20"/>
        <v/>
      </c>
      <c r="Z230" s="210" t="str">
        <f t="shared" si="20"/>
        <v/>
      </c>
      <c r="AA230" s="211" t="str">
        <f t="shared" si="20"/>
        <v/>
      </c>
      <c r="AB230" s="211" t="str">
        <f t="shared" si="20"/>
        <v/>
      </c>
      <c r="AC230" s="211" t="str">
        <f t="shared" si="20"/>
        <v/>
      </c>
      <c r="AD230" s="211" t="str">
        <f t="shared" si="20"/>
        <v/>
      </c>
      <c r="AE230" s="211" t="str">
        <f t="shared" si="20"/>
        <v/>
      </c>
      <c r="AF230" s="211" t="str">
        <f t="shared" si="20"/>
        <v/>
      </c>
      <c r="AG230" s="211" t="str">
        <f t="shared" si="20"/>
        <v/>
      </c>
      <c r="AH230" s="211" t="str">
        <f t="shared" si="20"/>
        <v/>
      </c>
      <c r="AI230" s="211" t="str">
        <f t="shared" si="20"/>
        <v/>
      </c>
      <c r="AJ230" s="211" t="str">
        <f t="shared" si="20"/>
        <v/>
      </c>
      <c r="AK230" s="211" t="str">
        <f t="shared" si="20"/>
        <v/>
      </c>
      <c r="AL230" s="211" t="str">
        <f t="shared" si="20"/>
        <v/>
      </c>
      <c r="AM230" s="211" t="str">
        <f t="shared" si="20"/>
        <v/>
      </c>
      <c r="AN230" s="211" t="str">
        <f t="shared" si="20"/>
        <v/>
      </c>
      <c r="AO230" s="211" t="str">
        <f t="shared" si="20"/>
        <v/>
      </c>
      <c r="AP230" s="211" t="str">
        <f t="shared" si="20"/>
        <v/>
      </c>
      <c r="AQ230" s="211" t="str">
        <f t="shared" si="20"/>
        <v/>
      </c>
      <c r="AR230" s="211" t="str">
        <f t="shared" si="20"/>
        <v/>
      </c>
      <c r="AS230" s="211" t="str">
        <f t="shared" si="20"/>
        <v/>
      </c>
      <c r="AT230" s="211" t="str">
        <f t="shared" si="20"/>
        <v/>
      </c>
      <c r="AU230" s="211" t="str">
        <f t="shared" si="20"/>
        <v/>
      </c>
      <c r="AV230" s="212" t="str">
        <f t="shared" si="20"/>
        <v/>
      </c>
    </row>
    <row r="231" spans="1:48" ht="75" customHeight="1">
      <c r="A231" s="554" t="s">
        <v>3</v>
      </c>
      <c r="B231" s="595">
        <f>'1. Samlet budgetoversigt'!E246-(SUM('2. Specifikationer'!D237:Y237))</f>
        <v>0</v>
      </c>
      <c r="C231" s="170" t="s">
        <v>162</v>
      </c>
      <c r="D231" s="187"/>
      <c r="E231" s="187"/>
      <c r="F231" s="187"/>
      <c r="G231" s="187"/>
      <c r="H231" s="187"/>
      <c r="I231" s="187"/>
      <c r="J231" s="187"/>
      <c r="K231" s="187"/>
      <c r="L231" s="187"/>
      <c r="M231" s="187"/>
      <c r="N231" s="187"/>
      <c r="O231" s="187"/>
      <c r="P231" s="187"/>
      <c r="Q231" s="187"/>
      <c r="R231" s="187"/>
      <c r="S231" s="187"/>
      <c r="T231" s="187"/>
      <c r="U231" s="187"/>
      <c r="V231" s="187"/>
      <c r="W231" s="187"/>
      <c r="X231" s="187"/>
      <c r="Y231" s="187"/>
      <c r="Z231" s="205"/>
      <c r="AA231" s="173"/>
      <c r="AB231" s="173"/>
      <c r="AC231" s="173"/>
      <c r="AD231" s="173"/>
      <c r="AE231" s="173"/>
      <c r="AF231" s="173"/>
      <c r="AG231" s="173"/>
      <c r="AH231" s="173"/>
      <c r="AI231" s="173"/>
      <c r="AJ231" s="173"/>
      <c r="AK231" s="173"/>
      <c r="AL231" s="173"/>
      <c r="AM231" s="173"/>
      <c r="AN231" s="173"/>
      <c r="AO231" s="173"/>
      <c r="AP231" s="173"/>
      <c r="AQ231" s="173"/>
      <c r="AR231" s="173"/>
      <c r="AS231" s="173"/>
      <c r="AT231" s="173"/>
      <c r="AU231" s="173"/>
      <c r="AV231" s="206"/>
    </row>
    <row r="232" spans="1:48">
      <c r="A232" s="554"/>
      <c r="B232" s="595"/>
      <c r="C232" s="165" t="s">
        <v>163</v>
      </c>
      <c r="D232" s="186"/>
      <c r="E232" s="186"/>
      <c r="F232" s="186"/>
      <c r="G232" s="186"/>
      <c r="H232" s="186"/>
      <c r="I232" s="186"/>
      <c r="J232" s="186"/>
      <c r="K232" s="186"/>
      <c r="L232" s="186"/>
      <c r="M232" s="186"/>
      <c r="N232" s="186"/>
      <c r="O232" s="186"/>
      <c r="P232" s="186"/>
      <c r="Q232" s="186"/>
      <c r="R232" s="186"/>
      <c r="S232" s="186"/>
      <c r="T232" s="186"/>
      <c r="U232" s="186"/>
      <c r="V232" s="186"/>
      <c r="W232" s="186"/>
      <c r="X232" s="186"/>
      <c r="Y232" s="186"/>
      <c r="Z232" s="205"/>
      <c r="AA232" s="173"/>
      <c r="AB232" s="173"/>
      <c r="AC232" s="173"/>
      <c r="AD232" s="173"/>
      <c r="AE232" s="173"/>
      <c r="AF232" s="173"/>
      <c r="AG232" s="173"/>
      <c r="AH232" s="173"/>
      <c r="AI232" s="173"/>
      <c r="AJ232" s="173"/>
      <c r="AK232" s="173"/>
      <c r="AL232" s="173"/>
      <c r="AM232" s="173"/>
      <c r="AN232" s="173"/>
      <c r="AO232" s="173"/>
      <c r="AP232" s="173"/>
      <c r="AQ232" s="173"/>
      <c r="AR232" s="173"/>
      <c r="AS232" s="173"/>
      <c r="AT232" s="173"/>
      <c r="AU232" s="173"/>
      <c r="AV232" s="206"/>
    </row>
    <row r="233" spans="1:48">
      <c r="A233" s="554"/>
      <c r="B233" s="595"/>
      <c r="C233" s="165" t="s">
        <v>9</v>
      </c>
      <c r="D233" s="186"/>
      <c r="E233" s="186"/>
      <c r="F233" s="186"/>
      <c r="G233" s="186"/>
      <c r="H233" s="186"/>
      <c r="I233" s="186"/>
      <c r="J233" s="186"/>
      <c r="K233" s="186"/>
      <c r="L233" s="186"/>
      <c r="M233" s="186"/>
      <c r="N233" s="186"/>
      <c r="O233" s="186"/>
      <c r="P233" s="186"/>
      <c r="Q233" s="186"/>
      <c r="R233" s="186"/>
      <c r="S233" s="186"/>
      <c r="T233" s="186"/>
      <c r="U233" s="186"/>
      <c r="V233" s="186"/>
      <c r="W233" s="186"/>
      <c r="X233" s="186"/>
      <c r="Y233" s="186"/>
      <c r="Z233" s="205"/>
      <c r="AA233" s="173"/>
      <c r="AB233" s="173"/>
      <c r="AC233" s="173"/>
      <c r="AD233" s="173"/>
      <c r="AE233" s="173"/>
      <c r="AF233" s="173"/>
      <c r="AG233" s="173"/>
      <c r="AH233" s="173"/>
      <c r="AI233" s="173"/>
      <c r="AJ233" s="173"/>
      <c r="AK233" s="173"/>
      <c r="AL233" s="173"/>
      <c r="AM233" s="173"/>
      <c r="AN233" s="173"/>
      <c r="AO233" s="173"/>
      <c r="AP233" s="173"/>
      <c r="AQ233" s="173"/>
      <c r="AR233" s="173"/>
      <c r="AS233" s="173"/>
      <c r="AT233" s="173"/>
      <c r="AU233" s="173"/>
      <c r="AV233" s="206"/>
    </row>
    <row r="234" spans="1:48" ht="14.5" thickBot="1">
      <c r="A234" s="554"/>
      <c r="B234" s="595"/>
      <c r="C234" s="168" t="s">
        <v>164</v>
      </c>
      <c r="D234" s="180" t="str">
        <f>IF(D232*D233=0,"",(D232*D233))</f>
        <v/>
      </c>
      <c r="E234" s="180" t="str">
        <f t="shared" ref="E234:AV234" si="21">IF(E232*E233=0,"",(E232*E233))</f>
        <v/>
      </c>
      <c r="F234" s="180" t="str">
        <f t="shared" si="21"/>
        <v/>
      </c>
      <c r="G234" s="180" t="str">
        <f t="shared" si="21"/>
        <v/>
      </c>
      <c r="H234" s="180" t="str">
        <f t="shared" si="21"/>
        <v/>
      </c>
      <c r="I234" s="180" t="str">
        <f t="shared" si="21"/>
        <v/>
      </c>
      <c r="J234" s="180" t="str">
        <f t="shared" si="21"/>
        <v/>
      </c>
      <c r="K234" s="180" t="str">
        <f t="shared" si="21"/>
        <v/>
      </c>
      <c r="L234" s="180" t="str">
        <f t="shared" si="21"/>
        <v/>
      </c>
      <c r="M234" s="180" t="str">
        <f t="shared" si="21"/>
        <v/>
      </c>
      <c r="N234" s="180" t="str">
        <f t="shared" si="21"/>
        <v/>
      </c>
      <c r="O234" s="180" t="str">
        <f t="shared" si="21"/>
        <v/>
      </c>
      <c r="P234" s="180" t="str">
        <f t="shared" si="21"/>
        <v/>
      </c>
      <c r="Q234" s="180" t="str">
        <f t="shared" si="21"/>
        <v/>
      </c>
      <c r="R234" s="180" t="str">
        <f t="shared" si="21"/>
        <v/>
      </c>
      <c r="S234" s="180" t="str">
        <f t="shared" si="21"/>
        <v/>
      </c>
      <c r="T234" s="180" t="str">
        <f t="shared" si="21"/>
        <v/>
      </c>
      <c r="U234" s="180" t="str">
        <f t="shared" si="21"/>
        <v/>
      </c>
      <c r="V234" s="180" t="str">
        <f t="shared" si="21"/>
        <v/>
      </c>
      <c r="W234" s="180" t="str">
        <f t="shared" si="21"/>
        <v/>
      </c>
      <c r="X234" s="180" t="str">
        <f t="shared" si="21"/>
        <v/>
      </c>
      <c r="Y234" s="180" t="str">
        <f t="shared" si="21"/>
        <v/>
      </c>
      <c r="Z234" s="210" t="str">
        <f t="shared" si="21"/>
        <v/>
      </c>
      <c r="AA234" s="211" t="str">
        <f t="shared" si="21"/>
        <v/>
      </c>
      <c r="AB234" s="211" t="str">
        <f t="shared" si="21"/>
        <v/>
      </c>
      <c r="AC234" s="211" t="str">
        <f t="shared" si="21"/>
        <v/>
      </c>
      <c r="AD234" s="211" t="str">
        <f t="shared" si="21"/>
        <v/>
      </c>
      <c r="AE234" s="211" t="str">
        <f t="shared" si="21"/>
        <v/>
      </c>
      <c r="AF234" s="211" t="str">
        <f t="shared" si="21"/>
        <v/>
      </c>
      <c r="AG234" s="211" t="str">
        <f t="shared" si="21"/>
        <v/>
      </c>
      <c r="AH234" s="211" t="str">
        <f t="shared" si="21"/>
        <v/>
      </c>
      <c r="AI234" s="211" t="str">
        <f t="shared" si="21"/>
        <v/>
      </c>
      <c r="AJ234" s="211" t="str">
        <f t="shared" si="21"/>
        <v/>
      </c>
      <c r="AK234" s="211" t="str">
        <f t="shared" si="21"/>
        <v/>
      </c>
      <c r="AL234" s="211" t="str">
        <f t="shared" si="21"/>
        <v/>
      </c>
      <c r="AM234" s="211" t="str">
        <f t="shared" si="21"/>
        <v/>
      </c>
      <c r="AN234" s="211" t="str">
        <f t="shared" si="21"/>
        <v/>
      </c>
      <c r="AO234" s="211" t="str">
        <f t="shared" si="21"/>
        <v/>
      </c>
      <c r="AP234" s="211" t="str">
        <f t="shared" si="21"/>
        <v/>
      </c>
      <c r="AQ234" s="211" t="str">
        <f t="shared" si="21"/>
        <v/>
      </c>
      <c r="AR234" s="211" t="str">
        <f t="shared" si="21"/>
        <v/>
      </c>
      <c r="AS234" s="211" t="str">
        <f t="shared" si="21"/>
        <v/>
      </c>
      <c r="AT234" s="211" t="str">
        <f t="shared" si="21"/>
        <v/>
      </c>
      <c r="AU234" s="211" t="str">
        <f t="shared" si="21"/>
        <v/>
      </c>
      <c r="AV234" s="212" t="str">
        <f t="shared" si="21"/>
        <v/>
      </c>
    </row>
    <row r="235" spans="1:48" ht="75" customHeight="1" thickBot="1">
      <c r="A235" s="548" t="s">
        <v>69</v>
      </c>
      <c r="B235" s="594">
        <f>'1. Samlet budgetoversigt'!E247-(SUM('2. Specifikationer'!D239:Y239))</f>
        <v>0</v>
      </c>
      <c r="C235" s="167" t="s">
        <v>162</v>
      </c>
      <c r="D235" s="185"/>
      <c r="E235" s="185"/>
      <c r="F235" s="185"/>
      <c r="G235" s="185"/>
      <c r="H235" s="185"/>
      <c r="I235" s="185"/>
      <c r="J235" s="185"/>
      <c r="K235" s="185"/>
      <c r="L235" s="185"/>
      <c r="M235" s="185"/>
      <c r="N235" s="185"/>
      <c r="O235" s="185"/>
      <c r="P235" s="185"/>
      <c r="Q235" s="185"/>
      <c r="R235" s="185"/>
      <c r="S235" s="185"/>
      <c r="T235" s="185"/>
      <c r="U235" s="185"/>
      <c r="V235" s="185"/>
      <c r="W235" s="185"/>
      <c r="X235" s="185"/>
      <c r="Y235" s="185"/>
      <c r="Z235" s="205"/>
      <c r="AA235" s="173"/>
      <c r="AB235" s="173"/>
      <c r="AC235" s="173"/>
      <c r="AD235" s="173"/>
      <c r="AE235" s="173"/>
      <c r="AF235" s="173"/>
      <c r="AG235" s="173"/>
      <c r="AH235" s="173"/>
      <c r="AI235" s="173"/>
      <c r="AJ235" s="173"/>
      <c r="AK235" s="173"/>
      <c r="AL235" s="173"/>
      <c r="AM235" s="173"/>
      <c r="AN235" s="173"/>
      <c r="AO235" s="173"/>
      <c r="AP235" s="173"/>
      <c r="AQ235" s="173"/>
      <c r="AR235" s="173"/>
      <c r="AS235" s="173"/>
      <c r="AT235" s="173"/>
      <c r="AU235" s="173"/>
      <c r="AV235" s="206"/>
    </row>
    <row r="236" spans="1:48" ht="14.5" thickBot="1">
      <c r="A236" s="548"/>
      <c r="B236" s="594"/>
      <c r="C236" s="166" t="s">
        <v>164</v>
      </c>
      <c r="D236" s="188"/>
      <c r="E236" s="188"/>
      <c r="F236" s="188"/>
      <c r="G236" s="188"/>
      <c r="H236" s="188"/>
      <c r="I236" s="188"/>
      <c r="J236" s="188"/>
      <c r="K236" s="188"/>
      <c r="L236" s="188"/>
      <c r="M236" s="188"/>
      <c r="N236" s="188"/>
      <c r="O236" s="188"/>
      <c r="P236" s="188"/>
      <c r="Q236" s="188"/>
      <c r="R236" s="188"/>
      <c r="S236" s="188"/>
      <c r="T236" s="188"/>
      <c r="U236" s="188"/>
      <c r="V236" s="188"/>
      <c r="W236" s="188"/>
      <c r="X236" s="188"/>
      <c r="Y236" s="188"/>
      <c r="Z236" s="205"/>
      <c r="AA236" s="173"/>
      <c r="AB236" s="173"/>
      <c r="AC236" s="173"/>
      <c r="AD236" s="173"/>
      <c r="AE236" s="173"/>
      <c r="AF236" s="173"/>
      <c r="AG236" s="173"/>
      <c r="AH236" s="173"/>
      <c r="AI236" s="173"/>
      <c r="AJ236" s="173"/>
      <c r="AK236" s="173"/>
      <c r="AL236" s="173"/>
      <c r="AM236" s="173"/>
      <c r="AN236" s="173"/>
      <c r="AO236" s="173"/>
      <c r="AP236" s="173"/>
      <c r="AQ236" s="173"/>
      <c r="AR236" s="173"/>
      <c r="AS236" s="173"/>
      <c r="AT236" s="173"/>
      <c r="AU236" s="173"/>
      <c r="AV236" s="206"/>
    </row>
    <row r="237" spans="1:48" ht="75" customHeight="1" thickBot="1">
      <c r="A237" s="548" t="s">
        <v>187</v>
      </c>
      <c r="B237" s="594">
        <f>'1. Samlet budgetoversigt'!E248-(SUM('2. Specifikationer'!D241:Y241))</f>
        <v>0</v>
      </c>
      <c r="C237" s="167" t="s">
        <v>162</v>
      </c>
      <c r="D237" s="185"/>
      <c r="E237" s="185"/>
      <c r="F237" s="185"/>
      <c r="G237" s="185"/>
      <c r="H237" s="185"/>
      <c r="I237" s="185"/>
      <c r="J237" s="185"/>
      <c r="K237" s="185"/>
      <c r="L237" s="185"/>
      <c r="M237" s="185"/>
      <c r="N237" s="185"/>
      <c r="O237" s="185"/>
      <c r="P237" s="185"/>
      <c r="Q237" s="185"/>
      <c r="R237" s="185"/>
      <c r="S237" s="185"/>
      <c r="T237" s="185"/>
      <c r="U237" s="185"/>
      <c r="V237" s="185"/>
      <c r="W237" s="185"/>
      <c r="X237" s="185"/>
      <c r="Y237" s="185"/>
      <c r="Z237" s="205"/>
      <c r="AA237" s="173"/>
      <c r="AB237" s="173"/>
      <c r="AC237" s="173"/>
      <c r="AD237" s="173"/>
      <c r="AE237" s="173"/>
      <c r="AF237" s="173"/>
      <c r="AG237" s="173"/>
      <c r="AH237" s="173"/>
      <c r="AI237" s="173"/>
      <c r="AJ237" s="173"/>
      <c r="AK237" s="173"/>
      <c r="AL237" s="173"/>
      <c r="AM237" s="173"/>
      <c r="AN237" s="173"/>
      <c r="AO237" s="173"/>
      <c r="AP237" s="173"/>
      <c r="AQ237" s="173"/>
      <c r="AR237" s="173"/>
      <c r="AS237" s="173"/>
      <c r="AT237" s="173"/>
      <c r="AU237" s="173"/>
      <c r="AV237" s="206"/>
    </row>
    <row r="238" spans="1:48" ht="14.5" thickBot="1">
      <c r="A238" s="548"/>
      <c r="B238" s="594"/>
      <c r="C238" s="168" t="s">
        <v>164</v>
      </c>
      <c r="D238" s="188"/>
      <c r="E238" s="188"/>
      <c r="F238" s="188"/>
      <c r="G238" s="188"/>
      <c r="H238" s="188"/>
      <c r="I238" s="188"/>
      <c r="J238" s="188"/>
      <c r="K238" s="188"/>
      <c r="L238" s="188"/>
      <c r="M238" s="188"/>
      <c r="N238" s="188"/>
      <c r="O238" s="188"/>
      <c r="P238" s="188"/>
      <c r="Q238" s="188"/>
      <c r="R238" s="188"/>
      <c r="S238" s="188"/>
      <c r="T238" s="188"/>
      <c r="U238" s="188"/>
      <c r="V238" s="188"/>
      <c r="W238" s="188"/>
      <c r="X238" s="188"/>
      <c r="Y238" s="188"/>
      <c r="Z238" s="205"/>
      <c r="AA238" s="173"/>
      <c r="AB238" s="173"/>
      <c r="AC238" s="173"/>
      <c r="AD238" s="173"/>
      <c r="AE238" s="173"/>
      <c r="AF238" s="173"/>
      <c r="AG238" s="173"/>
      <c r="AH238" s="173"/>
      <c r="AI238" s="173"/>
      <c r="AJ238" s="173"/>
      <c r="AK238" s="173"/>
      <c r="AL238" s="173"/>
      <c r="AM238" s="173"/>
      <c r="AN238" s="173"/>
      <c r="AO238" s="173"/>
      <c r="AP238" s="173"/>
      <c r="AQ238" s="173"/>
      <c r="AR238" s="173"/>
      <c r="AS238" s="173"/>
      <c r="AT238" s="173"/>
      <c r="AU238" s="173"/>
      <c r="AV238" s="206"/>
    </row>
    <row r="239" spans="1:48" ht="14.5" thickBot="1">
      <c r="A239" s="182" t="s">
        <v>188</v>
      </c>
      <c r="B239" s="227">
        <f>'1. Samlet budgetoversigt'!E249-(SUM('2. Specifikationer'!D242:Y242))</f>
        <v>0</v>
      </c>
      <c r="C239" s="169" t="s">
        <v>188</v>
      </c>
      <c r="D239" s="189"/>
      <c r="E239" s="189"/>
      <c r="F239" s="189"/>
      <c r="G239" s="189"/>
      <c r="H239" s="189"/>
      <c r="I239" s="189"/>
      <c r="J239" s="189"/>
      <c r="K239" s="189"/>
      <c r="L239" s="189"/>
      <c r="M239" s="189"/>
      <c r="N239" s="189"/>
      <c r="O239" s="189"/>
      <c r="P239" s="189"/>
      <c r="Q239" s="189"/>
      <c r="R239" s="189"/>
      <c r="S239" s="189"/>
      <c r="T239" s="189"/>
      <c r="U239" s="189"/>
      <c r="V239" s="189"/>
      <c r="W239" s="189"/>
      <c r="X239" s="189"/>
      <c r="Y239" s="189"/>
      <c r="Z239" s="205"/>
      <c r="AA239" s="173"/>
      <c r="AB239" s="173"/>
      <c r="AC239" s="173"/>
      <c r="AD239" s="173"/>
      <c r="AE239" s="173"/>
      <c r="AF239" s="173"/>
      <c r="AG239" s="173"/>
      <c r="AH239" s="173"/>
      <c r="AI239" s="173"/>
      <c r="AJ239" s="173"/>
      <c r="AK239" s="173"/>
      <c r="AL239" s="173"/>
      <c r="AM239" s="173"/>
      <c r="AN239" s="173"/>
      <c r="AO239" s="173"/>
      <c r="AP239" s="173"/>
      <c r="AQ239" s="173"/>
      <c r="AR239" s="173"/>
      <c r="AS239" s="173"/>
      <c r="AT239" s="173"/>
      <c r="AU239" s="173"/>
      <c r="AV239" s="206"/>
    </row>
    <row r="240" spans="1:48" ht="75" customHeight="1" thickBot="1">
      <c r="A240" s="548" t="s">
        <v>68</v>
      </c>
      <c r="B240" s="594">
        <f>'1. Samlet budgetoversigt'!E251-(SUM('2. Specifikationer'!D244:Y244))</f>
        <v>0</v>
      </c>
      <c r="C240" s="170" t="s">
        <v>162</v>
      </c>
      <c r="D240" s="185"/>
      <c r="E240" s="185"/>
      <c r="F240" s="185"/>
      <c r="G240" s="185"/>
      <c r="H240" s="185"/>
      <c r="I240" s="185"/>
      <c r="J240" s="185"/>
      <c r="K240" s="185"/>
      <c r="L240" s="185"/>
      <c r="M240" s="185"/>
      <c r="N240" s="185"/>
      <c r="O240" s="185"/>
      <c r="P240" s="185"/>
      <c r="Q240" s="185"/>
      <c r="R240" s="185"/>
      <c r="S240" s="185"/>
      <c r="T240" s="185"/>
      <c r="U240" s="185"/>
      <c r="V240" s="185"/>
      <c r="W240" s="185"/>
      <c r="X240" s="185"/>
      <c r="Y240" s="185"/>
      <c r="Z240" s="205"/>
      <c r="AA240" s="173"/>
      <c r="AB240" s="173"/>
      <c r="AC240" s="173"/>
      <c r="AD240" s="173"/>
      <c r="AE240" s="173"/>
      <c r="AF240" s="173"/>
      <c r="AG240" s="173"/>
      <c r="AH240" s="173"/>
      <c r="AI240" s="173"/>
      <c r="AJ240" s="173"/>
      <c r="AK240" s="173"/>
      <c r="AL240" s="173"/>
      <c r="AM240" s="173"/>
      <c r="AN240" s="173"/>
      <c r="AO240" s="173"/>
      <c r="AP240" s="173"/>
      <c r="AQ240" s="173"/>
      <c r="AR240" s="173"/>
      <c r="AS240" s="173"/>
      <c r="AT240" s="173"/>
      <c r="AU240" s="173"/>
      <c r="AV240" s="206"/>
    </row>
    <row r="241" spans="1:48" ht="14.5" thickBot="1">
      <c r="A241" s="548"/>
      <c r="B241" s="594"/>
      <c r="C241" s="166" t="s">
        <v>164</v>
      </c>
      <c r="D241" s="190"/>
      <c r="E241" s="188"/>
      <c r="F241" s="188"/>
      <c r="G241" s="188"/>
      <c r="H241" s="188"/>
      <c r="I241" s="188"/>
      <c r="J241" s="188"/>
      <c r="K241" s="188"/>
      <c r="L241" s="188"/>
      <c r="M241" s="188"/>
      <c r="N241" s="188"/>
      <c r="O241" s="188"/>
      <c r="P241" s="188"/>
      <c r="Q241" s="188"/>
      <c r="R241" s="188"/>
      <c r="S241" s="188"/>
      <c r="T241" s="188"/>
      <c r="U241" s="188"/>
      <c r="V241" s="188"/>
      <c r="W241" s="188"/>
      <c r="X241" s="188"/>
      <c r="Y241" s="188"/>
      <c r="Z241" s="207"/>
      <c r="AA241" s="208"/>
      <c r="AB241" s="208"/>
      <c r="AC241" s="208"/>
      <c r="AD241" s="208"/>
      <c r="AE241" s="208"/>
      <c r="AF241" s="208"/>
      <c r="AG241" s="208"/>
      <c r="AH241" s="208"/>
      <c r="AI241" s="208"/>
      <c r="AJ241" s="208"/>
      <c r="AK241" s="208"/>
      <c r="AL241" s="208"/>
      <c r="AM241" s="208"/>
      <c r="AN241" s="208"/>
      <c r="AO241" s="208"/>
      <c r="AP241" s="208"/>
      <c r="AQ241" s="208"/>
      <c r="AR241" s="208"/>
      <c r="AS241" s="208"/>
      <c r="AT241" s="208"/>
      <c r="AU241" s="208"/>
      <c r="AV241" s="209"/>
    </row>
    <row r="246" spans="1:48">
      <c r="A246" s="174" t="s">
        <v>24</v>
      </c>
      <c r="B246" s="175" t="str">
        <f>IF('1. Samlet budgetoversigt'!B262="","",'1. Samlet budgetoversigt'!B262)</f>
        <v/>
      </c>
      <c r="C246" s="174" t="s">
        <v>46</v>
      </c>
    </row>
    <row r="248" spans="1:48" ht="14.5" thickBot="1">
      <c r="B248" s="174" t="s">
        <v>160</v>
      </c>
      <c r="C248" s="179" t="s">
        <v>161</v>
      </c>
      <c r="D248" s="183" t="s">
        <v>165</v>
      </c>
      <c r="E248" s="183" t="s">
        <v>166</v>
      </c>
      <c r="F248" s="183" t="s">
        <v>167</v>
      </c>
      <c r="G248" s="183" t="s">
        <v>168</v>
      </c>
      <c r="H248" s="183" t="s">
        <v>169</v>
      </c>
      <c r="I248" s="183" t="s">
        <v>170</v>
      </c>
      <c r="J248" s="183" t="s">
        <v>171</v>
      </c>
      <c r="K248" s="183" t="s">
        <v>172</v>
      </c>
      <c r="L248" s="183" t="s">
        <v>173</v>
      </c>
      <c r="M248" s="183" t="s">
        <v>174</v>
      </c>
      <c r="N248" s="183" t="s">
        <v>175</v>
      </c>
      <c r="O248" s="183" t="s">
        <v>176</v>
      </c>
      <c r="P248" s="183" t="s">
        <v>177</v>
      </c>
      <c r="Q248" s="183" t="s">
        <v>178</v>
      </c>
      <c r="R248" s="183" t="s">
        <v>179</v>
      </c>
      <c r="S248" s="183" t="s">
        <v>180</v>
      </c>
      <c r="T248" s="183" t="s">
        <v>181</v>
      </c>
      <c r="U248" s="183" t="s">
        <v>182</v>
      </c>
      <c r="V248" s="183" t="s">
        <v>183</v>
      </c>
      <c r="W248" s="183" t="s">
        <v>184</v>
      </c>
      <c r="X248" s="183" t="s">
        <v>185</v>
      </c>
      <c r="Y248" s="183" t="s">
        <v>186</v>
      </c>
      <c r="Z248" s="201" t="s">
        <v>199</v>
      </c>
      <c r="AA248" s="172"/>
      <c r="AB248" s="172"/>
      <c r="AC248" s="172"/>
      <c r="AD248" s="172"/>
      <c r="AE248" s="172"/>
      <c r="AF248" s="172"/>
      <c r="AG248" s="172"/>
      <c r="AH248" s="172"/>
      <c r="AI248" s="172"/>
      <c r="AJ248" s="172"/>
      <c r="AK248" s="172"/>
      <c r="AL248" s="172"/>
      <c r="AM248" s="172"/>
      <c r="AN248" s="172"/>
      <c r="AO248" s="172"/>
      <c r="AP248" s="172"/>
      <c r="AQ248" s="172"/>
      <c r="AR248" s="172"/>
      <c r="AS248" s="172"/>
      <c r="AT248" s="172"/>
      <c r="AU248" s="172"/>
      <c r="AV248" s="172"/>
    </row>
    <row r="249" spans="1:48" ht="75" customHeight="1">
      <c r="A249" s="550" t="s">
        <v>67</v>
      </c>
      <c r="B249" s="596" t="s">
        <v>201</v>
      </c>
      <c r="C249" s="181" t="s">
        <v>162</v>
      </c>
      <c r="D249" s="185"/>
      <c r="E249" s="185"/>
      <c r="F249" s="185"/>
      <c r="G249" s="185"/>
      <c r="H249" s="185"/>
      <c r="I249" s="185"/>
      <c r="J249" s="185"/>
      <c r="K249" s="185"/>
      <c r="L249" s="185"/>
      <c r="M249" s="185"/>
      <c r="N249" s="185"/>
      <c r="O249" s="185"/>
      <c r="P249" s="185"/>
      <c r="Q249" s="185"/>
      <c r="R249" s="185"/>
      <c r="S249" s="185"/>
      <c r="T249" s="185"/>
      <c r="U249" s="185"/>
      <c r="V249" s="185"/>
      <c r="W249" s="185"/>
      <c r="X249" s="185"/>
      <c r="Y249" s="185"/>
      <c r="Z249" s="202"/>
      <c r="AA249" s="203"/>
      <c r="AB249" s="203"/>
      <c r="AC249" s="203"/>
      <c r="AD249" s="203"/>
      <c r="AE249" s="203"/>
      <c r="AF249" s="203"/>
      <c r="AG249" s="203"/>
      <c r="AH249" s="203"/>
      <c r="AI249" s="203"/>
      <c r="AJ249" s="203"/>
      <c r="AK249" s="203"/>
      <c r="AL249" s="203"/>
      <c r="AM249" s="203"/>
      <c r="AN249" s="203"/>
      <c r="AO249" s="203"/>
      <c r="AP249" s="203"/>
      <c r="AQ249" s="203"/>
      <c r="AR249" s="203"/>
      <c r="AS249" s="203"/>
      <c r="AT249" s="203"/>
      <c r="AU249" s="203"/>
      <c r="AV249" s="204"/>
    </row>
    <row r="250" spans="1:48">
      <c r="A250" s="554"/>
      <c r="B250" s="597"/>
      <c r="C250" s="165" t="s">
        <v>163</v>
      </c>
      <c r="D250" s="186"/>
      <c r="E250" s="186"/>
      <c r="F250" s="186"/>
      <c r="G250" s="186"/>
      <c r="H250" s="186"/>
      <c r="I250" s="186"/>
      <c r="J250" s="186"/>
      <c r="K250" s="186"/>
      <c r="L250" s="186"/>
      <c r="M250" s="186"/>
      <c r="N250" s="186"/>
      <c r="O250" s="186"/>
      <c r="P250" s="186"/>
      <c r="Q250" s="186"/>
      <c r="R250" s="186"/>
      <c r="S250" s="186"/>
      <c r="T250" s="186"/>
      <c r="U250" s="186"/>
      <c r="V250" s="186"/>
      <c r="W250" s="186"/>
      <c r="X250" s="186"/>
      <c r="Y250" s="186"/>
      <c r="Z250" s="205"/>
      <c r="AA250" s="173"/>
      <c r="AB250" s="173"/>
      <c r="AC250" s="173"/>
      <c r="AD250" s="173"/>
      <c r="AE250" s="173"/>
      <c r="AF250" s="173"/>
      <c r="AG250" s="173"/>
      <c r="AH250" s="173"/>
      <c r="AI250" s="173"/>
      <c r="AJ250" s="173"/>
      <c r="AK250" s="173"/>
      <c r="AL250" s="173"/>
      <c r="AM250" s="173"/>
      <c r="AN250" s="173"/>
      <c r="AO250" s="173"/>
      <c r="AP250" s="173"/>
      <c r="AQ250" s="173"/>
      <c r="AR250" s="173"/>
      <c r="AS250" s="173"/>
      <c r="AT250" s="173"/>
      <c r="AU250" s="173"/>
      <c r="AV250" s="206"/>
    </row>
    <row r="251" spans="1:48" ht="14.5" thickBot="1">
      <c r="A251" s="554"/>
      <c r="B251" s="598"/>
      <c r="C251" s="165" t="s">
        <v>9</v>
      </c>
      <c r="D251" s="186"/>
      <c r="E251" s="186"/>
      <c r="F251" s="186"/>
      <c r="G251" s="186"/>
      <c r="H251" s="186"/>
      <c r="I251" s="186"/>
      <c r="J251" s="186"/>
      <c r="K251" s="186"/>
      <c r="L251" s="186"/>
      <c r="M251" s="186"/>
      <c r="N251" s="186"/>
      <c r="O251" s="186"/>
      <c r="P251" s="186"/>
      <c r="Q251" s="186"/>
      <c r="R251" s="186"/>
      <c r="S251" s="186"/>
      <c r="T251" s="186"/>
      <c r="U251" s="186"/>
      <c r="V251" s="186"/>
      <c r="W251" s="186"/>
      <c r="X251" s="186"/>
      <c r="Y251" s="186"/>
      <c r="Z251" s="205"/>
      <c r="AA251" s="173"/>
      <c r="AB251" s="173"/>
      <c r="AC251" s="173"/>
      <c r="AD251" s="173"/>
      <c r="AE251" s="173"/>
      <c r="AF251" s="173"/>
      <c r="AG251" s="173"/>
      <c r="AH251" s="173"/>
      <c r="AI251" s="173"/>
      <c r="AJ251" s="173"/>
      <c r="AK251" s="173"/>
      <c r="AL251" s="173"/>
      <c r="AM251" s="173"/>
      <c r="AN251" s="173"/>
      <c r="AO251" s="173"/>
      <c r="AP251" s="173"/>
      <c r="AQ251" s="173"/>
      <c r="AR251" s="173"/>
      <c r="AS251" s="173"/>
      <c r="AT251" s="173"/>
      <c r="AU251" s="173"/>
      <c r="AV251" s="206"/>
    </row>
    <row r="252" spans="1:48" ht="14.5" thickBot="1">
      <c r="A252" s="551"/>
      <c r="B252" s="226">
        <f>'1. Samlet budgetoversigt'!E267-(SUM('2. Specifikationer'!D255:Y255))</f>
        <v>0</v>
      </c>
      <c r="C252" s="166" t="s">
        <v>164</v>
      </c>
      <c r="D252" s="177" t="str">
        <f>IF(D250*D251=0,"",(D250*D251))</f>
        <v/>
      </c>
      <c r="E252" s="177" t="str">
        <f t="shared" ref="E252:AV252" si="22">IF(E250*E251=0,"",(E250*E251))</f>
        <v/>
      </c>
      <c r="F252" s="177" t="str">
        <f t="shared" si="22"/>
        <v/>
      </c>
      <c r="G252" s="177" t="str">
        <f t="shared" si="22"/>
        <v/>
      </c>
      <c r="H252" s="177" t="str">
        <f t="shared" si="22"/>
        <v/>
      </c>
      <c r="I252" s="177" t="str">
        <f t="shared" si="22"/>
        <v/>
      </c>
      <c r="J252" s="177" t="str">
        <f t="shared" si="22"/>
        <v/>
      </c>
      <c r="K252" s="177" t="str">
        <f t="shared" si="22"/>
        <v/>
      </c>
      <c r="L252" s="177" t="str">
        <f t="shared" si="22"/>
        <v/>
      </c>
      <c r="M252" s="177" t="str">
        <f t="shared" si="22"/>
        <v/>
      </c>
      <c r="N252" s="177" t="str">
        <f t="shared" si="22"/>
        <v/>
      </c>
      <c r="O252" s="177" t="str">
        <f t="shared" si="22"/>
        <v/>
      </c>
      <c r="P252" s="177" t="str">
        <f t="shared" si="22"/>
        <v/>
      </c>
      <c r="Q252" s="177" t="str">
        <f t="shared" si="22"/>
        <v/>
      </c>
      <c r="R252" s="177" t="str">
        <f t="shared" si="22"/>
        <v/>
      </c>
      <c r="S252" s="177" t="str">
        <f t="shared" si="22"/>
        <v/>
      </c>
      <c r="T252" s="177" t="str">
        <f t="shared" si="22"/>
        <v/>
      </c>
      <c r="U252" s="177" t="str">
        <f t="shared" si="22"/>
        <v/>
      </c>
      <c r="V252" s="177" t="str">
        <f t="shared" si="22"/>
        <v/>
      </c>
      <c r="W252" s="177" t="str">
        <f t="shared" si="22"/>
        <v/>
      </c>
      <c r="X252" s="177" t="str">
        <f t="shared" si="22"/>
        <v/>
      </c>
      <c r="Y252" s="177" t="str">
        <f t="shared" si="22"/>
        <v/>
      </c>
      <c r="Z252" s="210" t="str">
        <f t="shared" si="22"/>
        <v/>
      </c>
      <c r="AA252" s="211" t="str">
        <f t="shared" si="22"/>
        <v/>
      </c>
      <c r="AB252" s="211" t="str">
        <f t="shared" si="22"/>
        <v/>
      </c>
      <c r="AC252" s="211" t="str">
        <f t="shared" si="22"/>
        <v/>
      </c>
      <c r="AD252" s="211" t="str">
        <f t="shared" si="22"/>
        <v/>
      </c>
      <c r="AE252" s="211" t="str">
        <f t="shared" si="22"/>
        <v/>
      </c>
      <c r="AF252" s="211" t="str">
        <f t="shared" si="22"/>
        <v/>
      </c>
      <c r="AG252" s="211" t="str">
        <f t="shared" si="22"/>
        <v/>
      </c>
      <c r="AH252" s="211" t="str">
        <f t="shared" si="22"/>
        <v/>
      </c>
      <c r="AI252" s="211" t="str">
        <f t="shared" si="22"/>
        <v/>
      </c>
      <c r="AJ252" s="211" t="str">
        <f t="shared" si="22"/>
        <v/>
      </c>
      <c r="AK252" s="211" t="str">
        <f t="shared" si="22"/>
        <v/>
      </c>
      <c r="AL252" s="211" t="str">
        <f t="shared" si="22"/>
        <v/>
      </c>
      <c r="AM252" s="211" t="str">
        <f t="shared" si="22"/>
        <v/>
      </c>
      <c r="AN252" s="211" t="str">
        <f t="shared" si="22"/>
        <v/>
      </c>
      <c r="AO252" s="211" t="str">
        <f t="shared" si="22"/>
        <v/>
      </c>
      <c r="AP252" s="211" t="str">
        <f t="shared" si="22"/>
        <v/>
      </c>
      <c r="AQ252" s="211" t="str">
        <f t="shared" si="22"/>
        <v/>
      </c>
      <c r="AR252" s="211" t="str">
        <f t="shared" si="22"/>
        <v/>
      </c>
      <c r="AS252" s="211" t="str">
        <f t="shared" si="22"/>
        <v/>
      </c>
      <c r="AT252" s="211" t="str">
        <f t="shared" si="22"/>
        <v/>
      </c>
      <c r="AU252" s="211" t="str">
        <f t="shared" si="22"/>
        <v/>
      </c>
      <c r="AV252" s="212" t="str">
        <f t="shared" si="22"/>
        <v/>
      </c>
    </row>
    <row r="253" spans="1:48" ht="75" customHeight="1">
      <c r="A253" s="554" t="s">
        <v>3</v>
      </c>
      <c r="B253" s="595">
        <f>'1. Samlet budgetoversigt'!E268-(SUM('2. Specifikationer'!D259:Y259))</f>
        <v>0</v>
      </c>
      <c r="C253" s="170" t="s">
        <v>162</v>
      </c>
      <c r="D253" s="187"/>
      <c r="E253" s="187"/>
      <c r="F253" s="187"/>
      <c r="G253" s="187"/>
      <c r="H253" s="187"/>
      <c r="I253" s="187"/>
      <c r="J253" s="187"/>
      <c r="K253" s="187"/>
      <c r="L253" s="187"/>
      <c r="M253" s="187"/>
      <c r="N253" s="187"/>
      <c r="O253" s="187"/>
      <c r="P253" s="187"/>
      <c r="Q253" s="187"/>
      <c r="R253" s="187"/>
      <c r="S253" s="187"/>
      <c r="T253" s="187"/>
      <c r="U253" s="187"/>
      <c r="V253" s="187"/>
      <c r="W253" s="187"/>
      <c r="X253" s="187"/>
      <c r="Y253" s="187"/>
      <c r="Z253" s="205"/>
      <c r="AA253" s="173"/>
      <c r="AB253" s="173"/>
      <c r="AC253" s="173"/>
      <c r="AD253" s="173"/>
      <c r="AE253" s="173"/>
      <c r="AF253" s="173"/>
      <c r="AG253" s="173"/>
      <c r="AH253" s="173"/>
      <c r="AI253" s="173"/>
      <c r="AJ253" s="173"/>
      <c r="AK253" s="173"/>
      <c r="AL253" s="173"/>
      <c r="AM253" s="173"/>
      <c r="AN253" s="173"/>
      <c r="AO253" s="173"/>
      <c r="AP253" s="173"/>
      <c r="AQ253" s="173"/>
      <c r="AR253" s="173"/>
      <c r="AS253" s="173"/>
      <c r="AT253" s="173"/>
      <c r="AU253" s="173"/>
      <c r="AV253" s="206"/>
    </row>
    <row r="254" spans="1:48">
      <c r="A254" s="554"/>
      <c r="B254" s="595"/>
      <c r="C254" s="165" t="s">
        <v>163</v>
      </c>
      <c r="D254" s="186"/>
      <c r="E254" s="186"/>
      <c r="F254" s="186"/>
      <c r="G254" s="186"/>
      <c r="H254" s="186"/>
      <c r="I254" s="186"/>
      <c r="J254" s="186"/>
      <c r="K254" s="186"/>
      <c r="L254" s="186"/>
      <c r="M254" s="186"/>
      <c r="N254" s="186"/>
      <c r="O254" s="186"/>
      <c r="P254" s="186"/>
      <c r="Q254" s="186"/>
      <c r="R254" s="186"/>
      <c r="S254" s="186"/>
      <c r="T254" s="186"/>
      <c r="U254" s="186"/>
      <c r="V254" s="186"/>
      <c r="W254" s="186"/>
      <c r="X254" s="186"/>
      <c r="Y254" s="186"/>
      <c r="Z254" s="205"/>
      <c r="AA254" s="173"/>
      <c r="AB254" s="173"/>
      <c r="AC254" s="173"/>
      <c r="AD254" s="173"/>
      <c r="AE254" s="173"/>
      <c r="AF254" s="173"/>
      <c r="AG254" s="173"/>
      <c r="AH254" s="173"/>
      <c r="AI254" s="173"/>
      <c r="AJ254" s="173"/>
      <c r="AK254" s="173"/>
      <c r="AL254" s="173"/>
      <c r="AM254" s="173"/>
      <c r="AN254" s="173"/>
      <c r="AO254" s="173"/>
      <c r="AP254" s="173"/>
      <c r="AQ254" s="173"/>
      <c r="AR254" s="173"/>
      <c r="AS254" s="173"/>
      <c r="AT254" s="173"/>
      <c r="AU254" s="173"/>
      <c r="AV254" s="206"/>
    </row>
    <row r="255" spans="1:48">
      <c r="A255" s="554"/>
      <c r="B255" s="595"/>
      <c r="C255" s="165" t="s">
        <v>9</v>
      </c>
      <c r="D255" s="186"/>
      <c r="E255" s="186"/>
      <c r="F255" s="186"/>
      <c r="G255" s="186"/>
      <c r="H255" s="186"/>
      <c r="I255" s="186"/>
      <c r="J255" s="186"/>
      <c r="K255" s="186"/>
      <c r="L255" s="186"/>
      <c r="M255" s="186"/>
      <c r="N255" s="186"/>
      <c r="O255" s="186"/>
      <c r="P255" s="186"/>
      <c r="Q255" s="186"/>
      <c r="R255" s="186"/>
      <c r="S255" s="186"/>
      <c r="T255" s="186"/>
      <c r="U255" s="186"/>
      <c r="V255" s="186"/>
      <c r="W255" s="186"/>
      <c r="X255" s="186"/>
      <c r="Y255" s="186"/>
      <c r="Z255" s="205"/>
      <c r="AA255" s="173"/>
      <c r="AB255" s="173"/>
      <c r="AC255" s="173"/>
      <c r="AD255" s="173"/>
      <c r="AE255" s="173"/>
      <c r="AF255" s="173"/>
      <c r="AG255" s="173"/>
      <c r="AH255" s="173"/>
      <c r="AI255" s="173"/>
      <c r="AJ255" s="173"/>
      <c r="AK255" s="173"/>
      <c r="AL255" s="173"/>
      <c r="AM255" s="173"/>
      <c r="AN255" s="173"/>
      <c r="AO255" s="173"/>
      <c r="AP255" s="173"/>
      <c r="AQ255" s="173"/>
      <c r="AR255" s="173"/>
      <c r="AS255" s="173"/>
      <c r="AT255" s="173"/>
      <c r="AU255" s="173"/>
      <c r="AV255" s="206"/>
    </row>
    <row r="256" spans="1:48" ht="14.5" thickBot="1">
      <c r="A256" s="554"/>
      <c r="B256" s="595"/>
      <c r="C256" s="168" t="s">
        <v>164</v>
      </c>
      <c r="D256" s="180" t="str">
        <f>IF(D254*D255=0,"",(D254*D255))</f>
        <v/>
      </c>
      <c r="E256" s="180" t="str">
        <f t="shared" ref="E256:AV256" si="23">IF(E254*E255=0,"",(E254*E255))</f>
        <v/>
      </c>
      <c r="F256" s="180" t="str">
        <f t="shared" si="23"/>
        <v/>
      </c>
      <c r="G256" s="180" t="str">
        <f t="shared" si="23"/>
        <v/>
      </c>
      <c r="H256" s="180" t="str">
        <f t="shared" si="23"/>
        <v/>
      </c>
      <c r="I256" s="180" t="str">
        <f t="shared" si="23"/>
        <v/>
      </c>
      <c r="J256" s="180" t="str">
        <f t="shared" si="23"/>
        <v/>
      </c>
      <c r="K256" s="180" t="str">
        <f t="shared" si="23"/>
        <v/>
      </c>
      <c r="L256" s="180" t="str">
        <f t="shared" si="23"/>
        <v/>
      </c>
      <c r="M256" s="180" t="str">
        <f t="shared" si="23"/>
        <v/>
      </c>
      <c r="N256" s="180" t="str">
        <f t="shared" si="23"/>
        <v/>
      </c>
      <c r="O256" s="180" t="str">
        <f t="shared" si="23"/>
        <v/>
      </c>
      <c r="P256" s="180" t="str">
        <f t="shared" si="23"/>
        <v/>
      </c>
      <c r="Q256" s="180" t="str">
        <f t="shared" si="23"/>
        <v/>
      </c>
      <c r="R256" s="180" t="str">
        <f t="shared" si="23"/>
        <v/>
      </c>
      <c r="S256" s="180" t="str">
        <f t="shared" si="23"/>
        <v/>
      </c>
      <c r="T256" s="180" t="str">
        <f t="shared" si="23"/>
        <v/>
      </c>
      <c r="U256" s="180" t="str">
        <f t="shared" si="23"/>
        <v/>
      </c>
      <c r="V256" s="180" t="str">
        <f t="shared" si="23"/>
        <v/>
      </c>
      <c r="W256" s="180" t="str">
        <f t="shared" si="23"/>
        <v/>
      </c>
      <c r="X256" s="180" t="str">
        <f t="shared" si="23"/>
        <v/>
      </c>
      <c r="Y256" s="180" t="str">
        <f t="shared" si="23"/>
        <v/>
      </c>
      <c r="Z256" s="210" t="str">
        <f t="shared" si="23"/>
        <v/>
      </c>
      <c r="AA256" s="211" t="str">
        <f t="shared" si="23"/>
        <v/>
      </c>
      <c r="AB256" s="211" t="str">
        <f t="shared" si="23"/>
        <v/>
      </c>
      <c r="AC256" s="211" t="str">
        <f t="shared" si="23"/>
        <v/>
      </c>
      <c r="AD256" s="211" t="str">
        <f t="shared" si="23"/>
        <v/>
      </c>
      <c r="AE256" s="211" t="str">
        <f t="shared" si="23"/>
        <v/>
      </c>
      <c r="AF256" s="211" t="str">
        <f t="shared" si="23"/>
        <v/>
      </c>
      <c r="AG256" s="211" t="str">
        <f t="shared" si="23"/>
        <v/>
      </c>
      <c r="AH256" s="211" t="str">
        <f t="shared" si="23"/>
        <v/>
      </c>
      <c r="AI256" s="211" t="str">
        <f t="shared" si="23"/>
        <v/>
      </c>
      <c r="AJ256" s="211" t="str">
        <f t="shared" si="23"/>
        <v/>
      </c>
      <c r="AK256" s="211" t="str">
        <f t="shared" si="23"/>
        <v/>
      </c>
      <c r="AL256" s="211" t="str">
        <f t="shared" si="23"/>
        <v/>
      </c>
      <c r="AM256" s="211" t="str">
        <f t="shared" si="23"/>
        <v/>
      </c>
      <c r="AN256" s="211" t="str">
        <f t="shared" si="23"/>
        <v/>
      </c>
      <c r="AO256" s="211" t="str">
        <f t="shared" si="23"/>
        <v/>
      </c>
      <c r="AP256" s="211" t="str">
        <f t="shared" si="23"/>
        <v/>
      </c>
      <c r="AQ256" s="211" t="str">
        <f t="shared" si="23"/>
        <v/>
      </c>
      <c r="AR256" s="211" t="str">
        <f t="shared" si="23"/>
        <v/>
      </c>
      <c r="AS256" s="211" t="str">
        <f t="shared" si="23"/>
        <v/>
      </c>
      <c r="AT256" s="211" t="str">
        <f t="shared" si="23"/>
        <v/>
      </c>
      <c r="AU256" s="211" t="str">
        <f t="shared" si="23"/>
        <v/>
      </c>
      <c r="AV256" s="212" t="str">
        <f t="shared" si="23"/>
        <v/>
      </c>
    </row>
    <row r="257" spans="1:48" ht="75" customHeight="1" thickBot="1">
      <c r="A257" s="548" t="s">
        <v>69</v>
      </c>
      <c r="B257" s="594">
        <f>'1. Samlet budgetoversigt'!E269-(SUM('2. Specifikationer'!D261:Y261))</f>
        <v>0</v>
      </c>
      <c r="C257" s="167" t="s">
        <v>162</v>
      </c>
      <c r="D257" s="185"/>
      <c r="E257" s="185"/>
      <c r="F257" s="185"/>
      <c r="G257" s="185"/>
      <c r="H257" s="185"/>
      <c r="I257" s="185"/>
      <c r="J257" s="185"/>
      <c r="K257" s="185"/>
      <c r="L257" s="185"/>
      <c r="M257" s="185"/>
      <c r="N257" s="185"/>
      <c r="O257" s="185"/>
      <c r="P257" s="185"/>
      <c r="Q257" s="185"/>
      <c r="R257" s="185"/>
      <c r="S257" s="185"/>
      <c r="T257" s="185"/>
      <c r="U257" s="185"/>
      <c r="V257" s="185"/>
      <c r="W257" s="185"/>
      <c r="X257" s="185"/>
      <c r="Y257" s="185"/>
      <c r="Z257" s="205"/>
      <c r="AA257" s="173"/>
      <c r="AB257" s="173"/>
      <c r="AC257" s="173"/>
      <c r="AD257" s="173"/>
      <c r="AE257" s="173"/>
      <c r="AF257" s="173"/>
      <c r="AG257" s="173"/>
      <c r="AH257" s="173"/>
      <c r="AI257" s="173"/>
      <c r="AJ257" s="173"/>
      <c r="AK257" s="173"/>
      <c r="AL257" s="173"/>
      <c r="AM257" s="173"/>
      <c r="AN257" s="173"/>
      <c r="AO257" s="173"/>
      <c r="AP257" s="173"/>
      <c r="AQ257" s="173"/>
      <c r="AR257" s="173"/>
      <c r="AS257" s="173"/>
      <c r="AT257" s="173"/>
      <c r="AU257" s="173"/>
      <c r="AV257" s="206"/>
    </row>
    <row r="258" spans="1:48" ht="14.5" thickBot="1">
      <c r="A258" s="548"/>
      <c r="B258" s="594"/>
      <c r="C258" s="166" t="s">
        <v>164</v>
      </c>
      <c r="D258" s="188"/>
      <c r="E258" s="188"/>
      <c r="F258" s="188"/>
      <c r="G258" s="188"/>
      <c r="H258" s="188"/>
      <c r="I258" s="188"/>
      <c r="J258" s="188"/>
      <c r="K258" s="188"/>
      <c r="L258" s="188"/>
      <c r="M258" s="188"/>
      <c r="N258" s="188"/>
      <c r="O258" s="188"/>
      <c r="P258" s="188"/>
      <c r="Q258" s="188"/>
      <c r="R258" s="188"/>
      <c r="S258" s="188"/>
      <c r="T258" s="188"/>
      <c r="U258" s="188"/>
      <c r="V258" s="188"/>
      <c r="W258" s="188"/>
      <c r="X258" s="188"/>
      <c r="Y258" s="188"/>
      <c r="Z258" s="205"/>
      <c r="AA258" s="173"/>
      <c r="AB258" s="173"/>
      <c r="AC258" s="173"/>
      <c r="AD258" s="173"/>
      <c r="AE258" s="173"/>
      <c r="AF258" s="173"/>
      <c r="AG258" s="173"/>
      <c r="AH258" s="173"/>
      <c r="AI258" s="173"/>
      <c r="AJ258" s="173"/>
      <c r="AK258" s="173"/>
      <c r="AL258" s="173"/>
      <c r="AM258" s="173"/>
      <c r="AN258" s="173"/>
      <c r="AO258" s="173"/>
      <c r="AP258" s="173"/>
      <c r="AQ258" s="173"/>
      <c r="AR258" s="173"/>
      <c r="AS258" s="173"/>
      <c r="AT258" s="173"/>
      <c r="AU258" s="173"/>
      <c r="AV258" s="206"/>
    </row>
    <row r="259" spans="1:48" ht="75" customHeight="1" thickBot="1">
      <c r="A259" s="548" t="s">
        <v>187</v>
      </c>
      <c r="B259" s="594">
        <f>'1. Samlet budgetoversigt'!E270-(SUM('2. Specifikationer'!D263:Y263))</f>
        <v>0</v>
      </c>
      <c r="C259" s="167" t="s">
        <v>162</v>
      </c>
      <c r="D259" s="185"/>
      <c r="E259" s="185"/>
      <c r="F259" s="185"/>
      <c r="G259" s="185"/>
      <c r="H259" s="185"/>
      <c r="I259" s="185"/>
      <c r="J259" s="185"/>
      <c r="K259" s="185"/>
      <c r="L259" s="185"/>
      <c r="M259" s="185"/>
      <c r="N259" s="185"/>
      <c r="O259" s="185"/>
      <c r="P259" s="185"/>
      <c r="Q259" s="185"/>
      <c r="R259" s="185"/>
      <c r="S259" s="185"/>
      <c r="T259" s="185"/>
      <c r="U259" s="185"/>
      <c r="V259" s="185"/>
      <c r="W259" s="185"/>
      <c r="X259" s="185"/>
      <c r="Y259" s="185"/>
      <c r="Z259" s="205"/>
      <c r="AA259" s="173"/>
      <c r="AB259" s="173"/>
      <c r="AC259" s="173"/>
      <c r="AD259" s="173"/>
      <c r="AE259" s="173"/>
      <c r="AF259" s="173"/>
      <c r="AG259" s="173"/>
      <c r="AH259" s="173"/>
      <c r="AI259" s="173"/>
      <c r="AJ259" s="173"/>
      <c r="AK259" s="173"/>
      <c r="AL259" s="173"/>
      <c r="AM259" s="173"/>
      <c r="AN259" s="173"/>
      <c r="AO259" s="173"/>
      <c r="AP259" s="173"/>
      <c r="AQ259" s="173"/>
      <c r="AR259" s="173"/>
      <c r="AS259" s="173"/>
      <c r="AT259" s="173"/>
      <c r="AU259" s="173"/>
      <c r="AV259" s="206"/>
    </row>
    <row r="260" spans="1:48" ht="14.5" thickBot="1">
      <c r="A260" s="548"/>
      <c r="B260" s="594"/>
      <c r="C260" s="168" t="s">
        <v>164</v>
      </c>
      <c r="D260" s="188"/>
      <c r="E260" s="188"/>
      <c r="F260" s="188"/>
      <c r="G260" s="188"/>
      <c r="H260" s="188"/>
      <c r="I260" s="188"/>
      <c r="J260" s="188"/>
      <c r="K260" s="188"/>
      <c r="L260" s="188"/>
      <c r="M260" s="188"/>
      <c r="N260" s="188"/>
      <c r="O260" s="188"/>
      <c r="P260" s="188"/>
      <c r="Q260" s="188"/>
      <c r="R260" s="188"/>
      <c r="S260" s="188"/>
      <c r="T260" s="188"/>
      <c r="U260" s="188"/>
      <c r="V260" s="188"/>
      <c r="W260" s="188"/>
      <c r="X260" s="188"/>
      <c r="Y260" s="188"/>
      <c r="Z260" s="205"/>
      <c r="AA260" s="173"/>
      <c r="AB260" s="173"/>
      <c r="AC260" s="173"/>
      <c r="AD260" s="173"/>
      <c r="AE260" s="173"/>
      <c r="AF260" s="173"/>
      <c r="AG260" s="173"/>
      <c r="AH260" s="173"/>
      <c r="AI260" s="173"/>
      <c r="AJ260" s="173"/>
      <c r="AK260" s="173"/>
      <c r="AL260" s="173"/>
      <c r="AM260" s="173"/>
      <c r="AN260" s="173"/>
      <c r="AO260" s="173"/>
      <c r="AP260" s="173"/>
      <c r="AQ260" s="173"/>
      <c r="AR260" s="173"/>
      <c r="AS260" s="173"/>
      <c r="AT260" s="173"/>
      <c r="AU260" s="173"/>
      <c r="AV260" s="206"/>
    </row>
    <row r="261" spans="1:48" ht="14.5" thickBot="1">
      <c r="A261" s="182" t="s">
        <v>188</v>
      </c>
      <c r="B261" s="227">
        <f>'1. Samlet budgetoversigt'!E271-(SUM('2. Specifikationer'!D264:Y264))</f>
        <v>0</v>
      </c>
      <c r="C261" s="169" t="s">
        <v>188</v>
      </c>
      <c r="D261" s="189"/>
      <c r="E261" s="189"/>
      <c r="F261" s="189"/>
      <c r="G261" s="189"/>
      <c r="H261" s="189"/>
      <c r="I261" s="189"/>
      <c r="J261" s="189"/>
      <c r="K261" s="189"/>
      <c r="L261" s="189"/>
      <c r="M261" s="189"/>
      <c r="N261" s="189"/>
      <c r="O261" s="189"/>
      <c r="P261" s="189"/>
      <c r="Q261" s="189"/>
      <c r="R261" s="189"/>
      <c r="S261" s="189"/>
      <c r="T261" s="189"/>
      <c r="U261" s="189"/>
      <c r="V261" s="189"/>
      <c r="W261" s="189"/>
      <c r="X261" s="189"/>
      <c r="Y261" s="189"/>
      <c r="Z261" s="205"/>
      <c r="AA261" s="173"/>
      <c r="AB261" s="173"/>
      <c r="AC261" s="173"/>
      <c r="AD261" s="173"/>
      <c r="AE261" s="173"/>
      <c r="AF261" s="173"/>
      <c r="AG261" s="173"/>
      <c r="AH261" s="173"/>
      <c r="AI261" s="173"/>
      <c r="AJ261" s="173"/>
      <c r="AK261" s="173"/>
      <c r="AL261" s="173"/>
      <c r="AM261" s="173"/>
      <c r="AN261" s="173"/>
      <c r="AO261" s="173"/>
      <c r="AP261" s="173"/>
      <c r="AQ261" s="173"/>
      <c r="AR261" s="173"/>
      <c r="AS261" s="173"/>
      <c r="AT261" s="173"/>
      <c r="AU261" s="173"/>
      <c r="AV261" s="206"/>
    </row>
    <row r="262" spans="1:48" ht="75" customHeight="1" thickBot="1">
      <c r="A262" s="548" t="s">
        <v>68</v>
      </c>
      <c r="B262" s="594">
        <f>'1. Samlet budgetoversigt'!E273-(SUM('2. Specifikationer'!D266:Y266))</f>
        <v>0</v>
      </c>
      <c r="C262" s="170" t="s">
        <v>162</v>
      </c>
      <c r="D262" s="185"/>
      <c r="E262" s="185"/>
      <c r="F262" s="185"/>
      <c r="G262" s="185"/>
      <c r="H262" s="185"/>
      <c r="I262" s="185"/>
      <c r="J262" s="185"/>
      <c r="K262" s="185"/>
      <c r="L262" s="185"/>
      <c r="M262" s="185"/>
      <c r="N262" s="185"/>
      <c r="O262" s="185"/>
      <c r="P262" s="185"/>
      <c r="Q262" s="185"/>
      <c r="R262" s="185"/>
      <c r="S262" s="185"/>
      <c r="T262" s="185"/>
      <c r="U262" s="185"/>
      <c r="V262" s="185"/>
      <c r="W262" s="185"/>
      <c r="X262" s="185"/>
      <c r="Y262" s="185"/>
      <c r="Z262" s="205"/>
      <c r="AA262" s="173"/>
      <c r="AB262" s="173"/>
      <c r="AC262" s="173"/>
      <c r="AD262" s="173"/>
      <c r="AE262" s="173"/>
      <c r="AF262" s="173"/>
      <c r="AG262" s="173"/>
      <c r="AH262" s="173"/>
      <c r="AI262" s="173"/>
      <c r="AJ262" s="173"/>
      <c r="AK262" s="173"/>
      <c r="AL262" s="173"/>
      <c r="AM262" s="173"/>
      <c r="AN262" s="173"/>
      <c r="AO262" s="173"/>
      <c r="AP262" s="173"/>
      <c r="AQ262" s="173"/>
      <c r="AR262" s="173"/>
      <c r="AS262" s="173"/>
      <c r="AT262" s="173"/>
      <c r="AU262" s="173"/>
      <c r="AV262" s="206"/>
    </row>
    <row r="263" spans="1:48" ht="14.5" thickBot="1">
      <c r="A263" s="548"/>
      <c r="B263" s="594"/>
      <c r="C263" s="166" t="s">
        <v>164</v>
      </c>
      <c r="D263" s="190"/>
      <c r="E263" s="188"/>
      <c r="F263" s="188"/>
      <c r="G263" s="188"/>
      <c r="H263" s="188"/>
      <c r="I263" s="188"/>
      <c r="J263" s="188"/>
      <c r="K263" s="188"/>
      <c r="L263" s="188"/>
      <c r="M263" s="188"/>
      <c r="N263" s="188"/>
      <c r="O263" s="188"/>
      <c r="P263" s="188"/>
      <c r="Q263" s="188"/>
      <c r="R263" s="188"/>
      <c r="S263" s="188"/>
      <c r="T263" s="188"/>
      <c r="U263" s="188"/>
      <c r="V263" s="188"/>
      <c r="W263" s="188"/>
      <c r="X263" s="188"/>
      <c r="Y263" s="188"/>
      <c r="Z263" s="207"/>
      <c r="AA263" s="208"/>
      <c r="AB263" s="208"/>
      <c r="AC263" s="208"/>
      <c r="AD263" s="208"/>
      <c r="AE263" s="208"/>
      <c r="AF263" s="208"/>
      <c r="AG263" s="208"/>
      <c r="AH263" s="208"/>
      <c r="AI263" s="208"/>
      <c r="AJ263" s="208"/>
      <c r="AK263" s="208"/>
      <c r="AL263" s="208"/>
      <c r="AM263" s="208"/>
      <c r="AN263" s="208"/>
      <c r="AO263" s="208"/>
      <c r="AP263" s="208"/>
      <c r="AQ263" s="208"/>
      <c r="AR263" s="208"/>
      <c r="AS263" s="208"/>
      <c r="AT263" s="208"/>
      <c r="AU263" s="208"/>
      <c r="AV263" s="209"/>
    </row>
    <row r="268" spans="1:48">
      <c r="A268" s="174" t="s">
        <v>24</v>
      </c>
      <c r="B268" s="175" t="str">
        <f>IF('1. Samlet budgetoversigt'!B284="","",'1. Samlet budgetoversigt'!B284)</f>
        <v/>
      </c>
      <c r="C268" s="174" t="s">
        <v>47</v>
      </c>
    </row>
    <row r="270" spans="1:48" ht="14.5" thickBot="1">
      <c r="B270" s="174" t="s">
        <v>160</v>
      </c>
      <c r="C270" s="179" t="s">
        <v>161</v>
      </c>
      <c r="D270" s="183" t="s">
        <v>165</v>
      </c>
      <c r="E270" s="183" t="s">
        <v>166</v>
      </c>
      <c r="F270" s="183" t="s">
        <v>167</v>
      </c>
      <c r="G270" s="183" t="s">
        <v>168</v>
      </c>
      <c r="H270" s="183" t="s">
        <v>169</v>
      </c>
      <c r="I270" s="183" t="s">
        <v>170</v>
      </c>
      <c r="J270" s="183" t="s">
        <v>171</v>
      </c>
      <c r="K270" s="183" t="s">
        <v>172</v>
      </c>
      <c r="L270" s="183" t="s">
        <v>173</v>
      </c>
      <c r="M270" s="183" t="s">
        <v>174</v>
      </c>
      <c r="N270" s="183" t="s">
        <v>175</v>
      </c>
      <c r="O270" s="183" t="s">
        <v>176</v>
      </c>
      <c r="P270" s="183" t="s">
        <v>177</v>
      </c>
      <c r="Q270" s="183" t="s">
        <v>178</v>
      </c>
      <c r="R270" s="183" t="s">
        <v>179</v>
      </c>
      <c r="S270" s="183" t="s">
        <v>180</v>
      </c>
      <c r="T270" s="183" t="s">
        <v>181</v>
      </c>
      <c r="U270" s="183" t="s">
        <v>182</v>
      </c>
      <c r="V270" s="183" t="s">
        <v>183</v>
      </c>
      <c r="W270" s="183" t="s">
        <v>184</v>
      </c>
      <c r="X270" s="183" t="s">
        <v>185</v>
      </c>
      <c r="Y270" s="183" t="s">
        <v>186</v>
      </c>
      <c r="Z270" s="201" t="s">
        <v>199</v>
      </c>
      <c r="AA270" s="172"/>
      <c r="AB270" s="172"/>
      <c r="AC270" s="172"/>
      <c r="AD270" s="172"/>
      <c r="AE270" s="172"/>
      <c r="AF270" s="172"/>
      <c r="AG270" s="172"/>
      <c r="AH270" s="172"/>
      <c r="AI270" s="172"/>
      <c r="AJ270" s="172"/>
      <c r="AK270" s="172"/>
      <c r="AL270" s="172"/>
      <c r="AM270" s="172"/>
      <c r="AN270" s="172"/>
      <c r="AO270" s="172"/>
      <c r="AP270" s="172"/>
      <c r="AQ270" s="172"/>
      <c r="AR270" s="172"/>
      <c r="AS270" s="172"/>
      <c r="AT270" s="172"/>
      <c r="AU270" s="172"/>
      <c r="AV270" s="172"/>
    </row>
    <row r="271" spans="1:48" ht="75" customHeight="1">
      <c r="A271" s="550" t="s">
        <v>67</v>
      </c>
      <c r="B271" s="596" t="s">
        <v>201</v>
      </c>
      <c r="C271" s="181" t="s">
        <v>162</v>
      </c>
      <c r="D271" s="185"/>
      <c r="E271" s="185"/>
      <c r="F271" s="185"/>
      <c r="G271" s="185"/>
      <c r="H271" s="185"/>
      <c r="I271" s="185"/>
      <c r="J271" s="185"/>
      <c r="K271" s="185"/>
      <c r="L271" s="185"/>
      <c r="M271" s="185"/>
      <c r="N271" s="185"/>
      <c r="O271" s="185"/>
      <c r="P271" s="185"/>
      <c r="Q271" s="185"/>
      <c r="R271" s="185"/>
      <c r="S271" s="185"/>
      <c r="T271" s="185"/>
      <c r="U271" s="185"/>
      <c r="V271" s="185"/>
      <c r="W271" s="185"/>
      <c r="X271" s="185"/>
      <c r="Y271" s="185"/>
      <c r="Z271" s="202"/>
      <c r="AA271" s="203"/>
      <c r="AB271" s="203"/>
      <c r="AC271" s="203"/>
      <c r="AD271" s="203"/>
      <c r="AE271" s="203"/>
      <c r="AF271" s="203"/>
      <c r="AG271" s="203"/>
      <c r="AH271" s="203"/>
      <c r="AI271" s="203"/>
      <c r="AJ271" s="203"/>
      <c r="AK271" s="203"/>
      <c r="AL271" s="203"/>
      <c r="AM271" s="203"/>
      <c r="AN271" s="203"/>
      <c r="AO271" s="203"/>
      <c r="AP271" s="203"/>
      <c r="AQ271" s="203"/>
      <c r="AR271" s="203"/>
      <c r="AS271" s="203"/>
      <c r="AT271" s="203"/>
      <c r="AU271" s="203"/>
      <c r="AV271" s="204"/>
    </row>
    <row r="272" spans="1:48">
      <c r="A272" s="554"/>
      <c r="B272" s="597"/>
      <c r="C272" s="165" t="s">
        <v>163</v>
      </c>
      <c r="D272" s="186"/>
      <c r="E272" s="186"/>
      <c r="F272" s="186"/>
      <c r="G272" s="186"/>
      <c r="H272" s="186"/>
      <c r="I272" s="186"/>
      <c r="J272" s="186"/>
      <c r="K272" s="186"/>
      <c r="L272" s="186"/>
      <c r="M272" s="186"/>
      <c r="N272" s="186"/>
      <c r="O272" s="186"/>
      <c r="P272" s="186"/>
      <c r="Q272" s="186"/>
      <c r="R272" s="186"/>
      <c r="S272" s="186"/>
      <c r="T272" s="186"/>
      <c r="U272" s="186"/>
      <c r="V272" s="186"/>
      <c r="W272" s="186"/>
      <c r="X272" s="186"/>
      <c r="Y272" s="186"/>
      <c r="Z272" s="205"/>
      <c r="AA272" s="173"/>
      <c r="AB272" s="173"/>
      <c r="AC272" s="173"/>
      <c r="AD272" s="173"/>
      <c r="AE272" s="173"/>
      <c r="AF272" s="173"/>
      <c r="AG272" s="173"/>
      <c r="AH272" s="173"/>
      <c r="AI272" s="173"/>
      <c r="AJ272" s="173"/>
      <c r="AK272" s="173"/>
      <c r="AL272" s="173"/>
      <c r="AM272" s="173"/>
      <c r="AN272" s="173"/>
      <c r="AO272" s="173"/>
      <c r="AP272" s="173"/>
      <c r="AQ272" s="173"/>
      <c r="AR272" s="173"/>
      <c r="AS272" s="173"/>
      <c r="AT272" s="173"/>
      <c r="AU272" s="173"/>
      <c r="AV272" s="206"/>
    </row>
    <row r="273" spans="1:48" ht="14.5" thickBot="1">
      <c r="A273" s="554"/>
      <c r="B273" s="598"/>
      <c r="C273" s="165" t="s">
        <v>9</v>
      </c>
      <c r="D273" s="186"/>
      <c r="E273" s="186"/>
      <c r="F273" s="186"/>
      <c r="G273" s="186"/>
      <c r="H273" s="186"/>
      <c r="I273" s="186"/>
      <c r="J273" s="186"/>
      <c r="K273" s="186"/>
      <c r="L273" s="186"/>
      <c r="M273" s="186"/>
      <c r="N273" s="186"/>
      <c r="O273" s="186"/>
      <c r="P273" s="186"/>
      <c r="Q273" s="186"/>
      <c r="R273" s="186"/>
      <c r="S273" s="186"/>
      <c r="T273" s="186"/>
      <c r="U273" s="186"/>
      <c r="V273" s="186"/>
      <c r="W273" s="186"/>
      <c r="X273" s="186"/>
      <c r="Y273" s="186"/>
      <c r="Z273" s="205"/>
      <c r="AA273" s="173"/>
      <c r="AB273" s="173"/>
      <c r="AC273" s="173"/>
      <c r="AD273" s="173"/>
      <c r="AE273" s="173"/>
      <c r="AF273" s="173"/>
      <c r="AG273" s="173"/>
      <c r="AH273" s="173"/>
      <c r="AI273" s="173"/>
      <c r="AJ273" s="173"/>
      <c r="AK273" s="173"/>
      <c r="AL273" s="173"/>
      <c r="AM273" s="173"/>
      <c r="AN273" s="173"/>
      <c r="AO273" s="173"/>
      <c r="AP273" s="173"/>
      <c r="AQ273" s="173"/>
      <c r="AR273" s="173"/>
      <c r="AS273" s="173"/>
      <c r="AT273" s="173"/>
      <c r="AU273" s="173"/>
      <c r="AV273" s="206"/>
    </row>
    <row r="274" spans="1:48" ht="14.5" thickBot="1">
      <c r="A274" s="551"/>
      <c r="B274" s="226">
        <f>'1. Samlet budgetoversigt'!E289-(SUM('2. Specifikationer'!D277:Y277))</f>
        <v>0</v>
      </c>
      <c r="C274" s="166" t="s">
        <v>164</v>
      </c>
      <c r="D274" s="177" t="str">
        <f>IF(D272*D273=0,"",(D272*D273))</f>
        <v/>
      </c>
      <c r="E274" s="177" t="str">
        <f t="shared" ref="E274:AV274" si="24">IF(E272*E273=0,"",(E272*E273))</f>
        <v/>
      </c>
      <c r="F274" s="177" t="str">
        <f t="shared" si="24"/>
        <v/>
      </c>
      <c r="G274" s="177" t="str">
        <f t="shared" si="24"/>
        <v/>
      </c>
      <c r="H274" s="177" t="str">
        <f t="shared" si="24"/>
        <v/>
      </c>
      <c r="I274" s="177" t="str">
        <f t="shared" si="24"/>
        <v/>
      </c>
      <c r="J274" s="177" t="str">
        <f t="shared" si="24"/>
        <v/>
      </c>
      <c r="K274" s="177" t="str">
        <f t="shared" si="24"/>
        <v/>
      </c>
      <c r="L274" s="177" t="str">
        <f t="shared" si="24"/>
        <v/>
      </c>
      <c r="M274" s="177" t="str">
        <f t="shared" si="24"/>
        <v/>
      </c>
      <c r="N274" s="177" t="str">
        <f t="shared" si="24"/>
        <v/>
      </c>
      <c r="O274" s="177" t="str">
        <f t="shared" si="24"/>
        <v/>
      </c>
      <c r="P274" s="177" t="str">
        <f t="shared" si="24"/>
        <v/>
      </c>
      <c r="Q274" s="177" t="str">
        <f t="shared" si="24"/>
        <v/>
      </c>
      <c r="R274" s="177" t="str">
        <f t="shared" si="24"/>
        <v/>
      </c>
      <c r="S274" s="177" t="str">
        <f t="shared" si="24"/>
        <v/>
      </c>
      <c r="T274" s="177" t="str">
        <f t="shared" si="24"/>
        <v/>
      </c>
      <c r="U274" s="177" t="str">
        <f t="shared" si="24"/>
        <v/>
      </c>
      <c r="V274" s="177" t="str">
        <f t="shared" si="24"/>
        <v/>
      </c>
      <c r="W274" s="177" t="str">
        <f t="shared" si="24"/>
        <v/>
      </c>
      <c r="X274" s="177" t="str">
        <f t="shared" si="24"/>
        <v/>
      </c>
      <c r="Y274" s="177" t="str">
        <f t="shared" si="24"/>
        <v/>
      </c>
      <c r="Z274" s="210" t="str">
        <f t="shared" si="24"/>
        <v/>
      </c>
      <c r="AA274" s="211" t="str">
        <f t="shared" si="24"/>
        <v/>
      </c>
      <c r="AB274" s="211" t="str">
        <f t="shared" si="24"/>
        <v/>
      </c>
      <c r="AC274" s="211" t="str">
        <f t="shared" si="24"/>
        <v/>
      </c>
      <c r="AD274" s="211" t="str">
        <f t="shared" si="24"/>
        <v/>
      </c>
      <c r="AE274" s="211" t="str">
        <f t="shared" si="24"/>
        <v/>
      </c>
      <c r="AF274" s="211" t="str">
        <f t="shared" si="24"/>
        <v/>
      </c>
      <c r="AG274" s="211" t="str">
        <f t="shared" si="24"/>
        <v/>
      </c>
      <c r="AH274" s="211" t="str">
        <f t="shared" si="24"/>
        <v/>
      </c>
      <c r="AI274" s="211" t="str">
        <f t="shared" si="24"/>
        <v/>
      </c>
      <c r="AJ274" s="211" t="str">
        <f t="shared" si="24"/>
        <v/>
      </c>
      <c r="AK274" s="211" t="str">
        <f t="shared" si="24"/>
        <v/>
      </c>
      <c r="AL274" s="211" t="str">
        <f t="shared" si="24"/>
        <v/>
      </c>
      <c r="AM274" s="211" t="str">
        <f t="shared" si="24"/>
        <v/>
      </c>
      <c r="AN274" s="211" t="str">
        <f t="shared" si="24"/>
        <v/>
      </c>
      <c r="AO274" s="211" t="str">
        <f t="shared" si="24"/>
        <v/>
      </c>
      <c r="AP274" s="211" t="str">
        <f t="shared" si="24"/>
        <v/>
      </c>
      <c r="AQ274" s="211" t="str">
        <f t="shared" si="24"/>
        <v/>
      </c>
      <c r="AR274" s="211" t="str">
        <f t="shared" si="24"/>
        <v/>
      </c>
      <c r="AS274" s="211" t="str">
        <f t="shared" si="24"/>
        <v/>
      </c>
      <c r="AT274" s="211" t="str">
        <f t="shared" si="24"/>
        <v/>
      </c>
      <c r="AU274" s="211" t="str">
        <f t="shared" si="24"/>
        <v/>
      </c>
      <c r="AV274" s="212" t="str">
        <f t="shared" si="24"/>
        <v/>
      </c>
    </row>
    <row r="275" spans="1:48" ht="75" customHeight="1">
      <c r="A275" s="554" t="s">
        <v>3</v>
      </c>
      <c r="B275" s="595">
        <f>'1. Samlet budgetoversigt'!E290-(SUM('2. Specifikationer'!D281:Y281))</f>
        <v>0</v>
      </c>
      <c r="C275" s="170" t="s">
        <v>162</v>
      </c>
      <c r="D275" s="187"/>
      <c r="E275" s="187"/>
      <c r="F275" s="187"/>
      <c r="G275" s="187"/>
      <c r="H275" s="187"/>
      <c r="I275" s="187"/>
      <c r="J275" s="187"/>
      <c r="K275" s="187"/>
      <c r="L275" s="187"/>
      <c r="M275" s="187"/>
      <c r="N275" s="187"/>
      <c r="O275" s="187"/>
      <c r="P275" s="187"/>
      <c r="Q275" s="187"/>
      <c r="R275" s="187"/>
      <c r="S275" s="187"/>
      <c r="T275" s="187"/>
      <c r="U275" s="187"/>
      <c r="V275" s="187"/>
      <c r="W275" s="187"/>
      <c r="X275" s="187"/>
      <c r="Y275" s="187"/>
      <c r="Z275" s="205"/>
      <c r="AA275" s="173"/>
      <c r="AB275" s="173"/>
      <c r="AC275" s="173"/>
      <c r="AD275" s="173"/>
      <c r="AE275" s="173"/>
      <c r="AF275" s="173"/>
      <c r="AG275" s="173"/>
      <c r="AH275" s="173"/>
      <c r="AI275" s="173"/>
      <c r="AJ275" s="173"/>
      <c r="AK275" s="173"/>
      <c r="AL275" s="173"/>
      <c r="AM275" s="173"/>
      <c r="AN275" s="173"/>
      <c r="AO275" s="173"/>
      <c r="AP275" s="173"/>
      <c r="AQ275" s="173"/>
      <c r="AR275" s="173"/>
      <c r="AS275" s="173"/>
      <c r="AT275" s="173"/>
      <c r="AU275" s="173"/>
      <c r="AV275" s="206"/>
    </row>
    <row r="276" spans="1:48">
      <c r="A276" s="554"/>
      <c r="B276" s="595"/>
      <c r="C276" s="165" t="s">
        <v>163</v>
      </c>
      <c r="D276" s="186"/>
      <c r="E276" s="186"/>
      <c r="F276" s="186"/>
      <c r="G276" s="186"/>
      <c r="H276" s="186"/>
      <c r="I276" s="186"/>
      <c r="J276" s="186"/>
      <c r="K276" s="186"/>
      <c r="L276" s="186"/>
      <c r="M276" s="186"/>
      <c r="N276" s="186"/>
      <c r="O276" s="186"/>
      <c r="P276" s="186"/>
      <c r="Q276" s="186"/>
      <c r="R276" s="186"/>
      <c r="S276" s="186"/>
      <c r="T276" s="186"/>
      <c r="U276" s="186"/>
      <c r="V276" s="186"/>
      <c r="W276" s="186"/>
      <c r="X276" s="186"/>
      <c r="Y276" s="186"/>
      <c r="Z276" s="205"/>
      <c r="AA276" s="173"/>
      <c r="AB276" s="173"/>
      <c r="AC276" s="173"/>
      <c r="AD276" s="173"/>
      <c r="AE276" s="173"/>
      <c r="AF276" s="173"/>
      <c r="AG276" s="173"/>
      <c r="AH276" s="173"/>
      <c r="AI276" s="173"/>
      <c r="AJ276" s="173"/>
      <c r="AK276" s="173"/>
      <c r="AL276" s="173"/>
      <c r="AM276" s="173"/>
      <c r="AN276" s="173"/>
      <c r="AO276" s="173"/>
      <c r="AP276" s="173"/>
      <c r="AQ276" s="173"/>
      <c r="AR276" s="173"/>
      <c r="AS276" s="173"/>
      <c r="AT276" s="173"/>
      <c r="AU276" s="173"/>
      <c r="AV276" s="206"/>
    </row>
    <row r="277" spans="1:48">
      <c r="A277" s="554"/>
      <c r="B277" s="595"/>
      <c r="C277" s="165" t="s">
        <v>9</v>
      </c>
      <c r="D277" s="186"/>
      <c r="E277" s="186"/>
      <c r="F277" s="186"/>
      <c r="G277" s="186"/>
      <c r="H277" s="186"/>
      <c r="I277" s="186"/>
      <c r="J277" s="186"/>
      <c r="K277" s="186"/>
      <c r="L277" s="186"/>
      <c r="M277" s="186"/>
      <c r="N277" s="186"/>
      <c r="O277" s="186"/>
      <c r="P277" s="186"/>
      <c r="Q277" s="186"/>
      <c r="R277" s="186"/>
      <c r="S277" s="186"/>
      <c r="T277" s="186"/>
      <c r="U277" s="186"/>
      <c r="V277" s="186"/>
      <c r="W277" s="186"/>
      <c r="X277" s="186"/>
      <c r="Y277" s="186"/>
      <c r="Z277" s="205"/>
      <c r="AA277" s="173"/>
      <c r="AB277" s="173"/>
      <c r="AC277" s="173"/>
      <c r="AD277" s="173"/>
      <c r="AE277" s="173"/>
      <c r="AF277" s="173"/>
      <c r="AG277" s="173"/>
      <c r="AH277" s="173"/>
      <c r="AI277" s="173"/>
      <c r="AJ277" s="173"/>
      <c r="AK277" s="173"/>
      <c r="AL277" s="173"/>
      <c r="AM277" s="173"/>
      <c r="AN277" s="173"/>
      <c r="AO277" s="173"/>
      <c r="AP277" s="173"/>
      <c r="AQ277" s="173"/>
      <c r="AR277" s="173"/>
      <c r="AS277" s="173"/>
      <c r="AT277" s="173"/>
      <c r="AU277" s="173"/>
      <c r="AV277" s="206"/>
    </row>
    <row r="278" spans="1:48" ht="14.5" thickBot="1">
      <c r="A278" s="554"/>
      <c r="B278" s="595"/>
      <c r="C278" s="168" t="s">
        <v>164</v>
      </c>
      <c r="D278" s="180" t="str">
        <f>IF(D276*D277=0,"",(D276*D277))</f>
        <v/>
      </c>
      <c r="E278" s="180" t="str">
        <f t="shared" ref="E278:AV278" si="25">IF(E276*E277=0,"",(E276*E277))</f>
        <v/>
      </c>
      <c r="F278" s="180" t="str">
        <f t="shared" si="25"/>
        <v/>
      </c>
      <c r="G278" s="180" t="str">
        <f t="shared" si="25"/>
        <v/>
      </c>
      <c r="H278" s="180" t="str">
        <f t="shared" si="25"/>
        <v/>
      </c>
      <c r="I278" s="180" t="str">
        <f t="shared" si="25"/>
        <v/>
      </c>
      <c r="J278" s="180" t="str">
        <f t="shared" si="25"/>
        <v/>
      </c>
      <c r="K278" s="180" t="str">
        <f t="shared" si="25"/>
        <v/>
      </c>
      <c r="L278" s="180" t="str">
        <f t="shared" si="25"/>
        <v/>
      </c>
      <c r="M278" s="180" t="str">
        <f t="shared" si="25"/>
        <v/>
      </c>
      <c r="N278" s="180" t="str">
        <f t="shared" si="25"/>
        <v/>
      </c>
      <c r="O278" s="180" t="str">
        <f t="shared" si="25"/>
        <v/>
      </c>
      <c r="P278" s="180" t="str">
        <f t="shared" si="25"/>
        <v/>
      </c>
      <c r="Q278" s="180" t="str">
        <f t="shared" si="25"/>
        <v/>
      </c>
      <c r="R278" s="180" t="str">
        <f t="shared" si="25"/>
        <v/>
      </c>
      <c r="S278" s="180" t="str">
        <f t="shared" si="25"/>
        <v/>
      </c>
      <c r="T278" s="180" t="str">
        <f t="shared" si="25"/>
        <v/>
      </c>
      <c r="U278" s="180" t="str">
        <f t="shared" si="25"/>
        <v/>
      </c>
      <c r="V278" s="180" t="str">
        <f t="shared" si="25"/>
        <v/>
      </c>
      <c r="W278" s="180" t="str">
        <f t="shared" si="25"/>
        <v/>
      </c>
      <c r="X278" s="180" t="str">
        <f t="shared" si="25"/>
        <v/>
      </c>
      <c r="Y278" s="180" t="str">
        <f t="shared" si="25"/>
        <v/>
      </c>
      <c r="Z278" s="210" t="str">
        <f t="shared" si="25"/>
        <v/>
      </c>
      <c r="AA278" s="211" t="str">
        <f t="shared" si="25"/>
        <v/>
      </c>
      <c r="AB278" s="211" t="str">
        <f t="shared" si="25"/>
        <v/>
      </c>
      <c r="AC278" s="211" t="str">
        <f t="shared" si="25"/>
        <v/>
      </c>
      <c r="AD278" s="211" t="str">
        <f t="shared" si="25"/>
        <v/>
      </c>
      <c r="AE278" s="211" t="str">
        <f t="shared" si="25"/>
        <v/>
      </c>
      <c r="AF278" s="211" t="str">
        <f t="shared" si="25"/>
        <v/>
      </c>
      <c r="AG278" s="211" t="str">
        <f t="shared" si="25"/>
        <v/>
      </c>
      <c r="AH278" s="211" t="str">
        <f t="shared" si="25"/>
        <v/>
      </c>
      <c r="AI278" s="211" t="str">
        <f t="shared" si="25"/>
        <v/>
      </c>
      <c r="AJ278" s="211" t="str">
        <f t="shared" si="25"/>
        <v/>
      </c>
      <c r="AK278" s="211" t="str">
        <f t="shared" si="25"/>
        <v/>
      </c>
      <c r="AL278" s="211" t="str">
        <f t="shared" si="25"/>
        <v/>
      </c>
      <c r="AM278" s="211" t="str">
        <f t="shared" si="25"/>
        <v/>
      </c>
      <c r="AN278" s="211" t="str">
        <f t="shared" si="25"/>
        <v/>
      </c>
      <c r="AO278" s="211" t="str">
        <f t="shared" si="25"/>
        <v/>
      </c>
      <c r="AP278" s="211" t="str">
        <f t="shared" si="25"/>
        <v/>
      </c>
      <c r="AQ278" s="211" t="str">
        <f t="shared" si="25"/>
        <v/>
      </c>
      <c r="AR278" s="211" t="str">
        <f t="shared" si="25"/>
        <v/>
      </c>
      <c r="AS278" s="211" t="str">
        <f t="shared" si="25"/>
        <v/>
      </c>
      <c r="AT278" s="211" t="str">
        <f t="shared" si="25"/>
        <v/>
      </c>
      <c r="AU278" s="211" t="str">
        <f t="shared" si="25"/>
        <v/>
      </c>
      <c r="AV278" s="212" t="str">
        <f t="shared" si="25"/>
        <v/>
      </c>
    </row>
    <row r="279" spans="1:48" ht="75" customHeight="1" thickBot="1">
      <c r="A279" s="548" t="s">
        <v>69</v>
      </c>
      <c r="B279" s="594">
        <f>'1. Samlet budgetoversigt'!E291-(SUM('2. Specifikationer'!D283:Y283))</f>
        <v>0</v>
      </c>
      <c r="C279" s="167" t="s">
        <v>162</v>
      </c>
      <c r="D279" s="185"/>
      <c r="E279" s="185"/>
      <c r="F279" s="185"/>
      <c r="G279" s="185"/>
      <c r="H279" s="185"/>
      <c r="I279" s="185"/>
      <c r="J279" s="185"/>
      <c r="K279" s="185"/>
      <c r="L279" s="185"/>
      <c r="M279" s="185"/>
      <c r="N279" s="185"/>
      <c r="O279" s="185"/>
      <c r="P279" s="185"/>
      <c r="Q279" s="185"/>
      <c r="R279" s="185"/>
      <c r="S279" s="185"/>
      <c r="T279" s="185"/>
      <c r="U279" s="185"/>
      <c r="V279" s="185"/>
      <c r="W279" s="185"/>
      <c r="X279" s="185"/>
      <c r="Y279" s="185"/>
      <c r="Z279" s="205"/>
      <c r="AA279" s="173"/>
      <c r="AB279" s="173"/>
      <c r="AC279" s="173"/>
      <c r="AD279" s="173"/>
      <c r="AE279" s="173"/>
      <c r="AF279" s="173"/>
      <c r="AG279" s="173"/>
      <c r="AH279" s="173"/>
      <c r="AI279" s="173"/>
      <c r="AJ279" s="173"/>
      <c r="AK279" s="173"/>
      <c r="AL279" s="173"/>
      <c r="AM279" s="173"/>
      <c r="AN279" s="173"/>
      <c r="AO279" s="173"/>
      <c r="AP279" s="173"/>
      <c r="AQ279" s="173"/>
      <c r="AR279" s="173"/>
      <c r="AS279" s="173"/>
      <c r="AT279" s="173"/>
      <c r="AU279" s="173"/>
      <c r="AV279" s="206"/>
    </row>
    <row r="280" spans="1:48" ht="14.5" thickBot="1">
      <c r="A280" s="548"/>
      <c r="B280" s="594"/>
      <c r="C280" s="166" t="s">
        <v>164</v>
      </c>
      <c r="D280" s="188"/>
      <c r="E280" s="188"/>
      <c r="F280" s="188"/>
      <c r="G280" s="188"/>
      <c r="H280" s="188"/>
      <c r="I280" s="188"/>
      <c r="J280" s="188"/>
      <c r="K280" s="188"/>
      <c r="L280" s="188"/>
      <c r="M280" s="188"/>
      <c r="N280" s="188"/>
      <c r="O280" s="188"/>
      <c r="P280" s="188"/>
      <c r="Q280" s="188"/>
      <c r="R280" s="188"/>
      <c r="S280" s="188"/>
      <c r="T280" s="188"/>
      <c r="U280" s="188"/>
      <c r="V280" s="188"/>
      <c r="W280" s="188"/>
      <c r="X280" s="188"/>
      <c r="Y280" s="188"/>
      <c r="Z280" s="205"/>
      <c r="AA280" s="173"/>
      <c r="AB280" s="173"/>
      <c r="AC280" s="173"/>
      <c r="AD280" s="173"/>
      <c r="AE280" s="173"/>
      <c r="AF280" s="173"/>
      <c r="AG280" s="173"/>
      <c r="AH280" s="173"/>
      <c r="AI280" s="173"/>
      <c r="AJ280" s="173"/>
      <c r="AK280" s="173"/>
      <c r="AL280" s="173"/>
      <c r="AM280" s="173"/>
      <c r="AN280" s="173"/>
      <c r="AO280" s="173"/>
      <c r="AP280" s="173"/>
      <c r="AQ280" s="173"/>
      <c r="AR280" s="173"/>
      <c r="AS280" s="173"/>
      <c r="AT280" s="173"/>
      <c r="AU280" s="173"/>
      <c r="AV280" s="206"/>
    </row>
    <row r="281" spans="1:48" ht="75" customHeight="1" thickBot="1">
      <c r="A281" s="548" t="s">
        <v>187</v>
      </c>
      <c r="B281" s="594">
        <f>'1. Samlet budgetoversigt'!E292-(SUM('2. Specifikationer'!D285:Y285))</f>
        <v>0</v>
      </c>
      <c r="C281" s="167" t="s">
        <v>162</v>
      </c>
      <c r="D281" s="185"/>
      <c r="E281" s="185"/>
      <c r="F281" s="185"/>
      <c r="G281" s="185"/>
      <c r="H281" s="185"/>
      <c r="I281" s="185"/>
      <c r="J281" s="185"/>
      <c r="K281" s="185"/>
      <c r="L281" s="185"/>
      <c r="M281" s="185"/>
      <c r="N281" s="185"/>
      <c r="O281" s="185"/>
      <c r="P281" s="185"/>
      <c r="Q281" s="185"/>
      <c r="R281" s="185"/>
      <c r="S281" s="185"/>
      <c r="T281" s="185"/>
      <c r="U281" s="185"/>
      <c r="V281" s="185"/>
      <c r="W281" s="185"/>
      <c r="X281" s="185"/>
      <c r="Y281" s="185"/>
      <c r="Z281" s="205"/>
      <c r="AA281" s="173"/>
      <c r="AB281" s="173"/>
      <c r="AC281" s="173"/>
      <c r="AD281" s="173"/>
      <c r="AE281" s="173"/>
      <c r="AF281" s="173"/>
      <c r="AG281" s="173"/>
      <c r="AH281" s="173"/>
      <c r="AI281" s="173"/>
      <c r="AJ281" s="173"/>
      <c r="AK281" s="173"/>
      <c r="AL281" s="173"/>
      <c r="AM281" s="173"/>
      <c r="AN281" s="173"/>
      <c r="AO281" s="173"/>
      <c r="AP281" s="173"/>
      <c r="AQ281" s="173"/>
      <c r="AR281" s="173"/>
      <c r="AS281" s="173"/>
      <c r="AT281" s="173"/>
      <c r="AU281" s="173"/>
      <c r="AV281" s="206"/>
    </row>
    <row r="282" spans="1:48" ht="14.5" thickBot="1">
      <c r="A282" s="548"/>
      <c r="B282" s="594"/>
      <c r="C282" s="168" t="s">
        <v>164</v>
      </c>
      <c r="D282" s="188"/>
      <c r="E282" s="188"/>
      <c r="F282" s="188"/>
      <c r="G282" s="188"/>
      <c r="H282" s="188"/>
      <c r="I282" s="188"/>
      <c r="J282" s="188"/>
      <c r="K282" s="188"/>
      <c r="L282" s="188"/>
      <c r="M282" s="188"/>
      <c r="N282" s="188"/>
      <c r="O282" s="188"/>
      <c r="P282" s="188"/>
      <c r="Q282" s="188"/>
      <c r="R282" s="188"/>
      <c r="S282" s="188"/>
      <c r="T282" s="188"/>
      <c r="U282" s="188"/>
      <c r="V282" s="188"/>
      <c r="W282" s="188"/>
      <c r="X282" s="188"/>
      <c r="Y282" s="188"/>
      <c r="Z282" s="205"/>
      <c r="AA282" s="173"/>
      <c r="AB282" s="173"/>
      <c r="AC282" s="173"/>
      <c r="AD282" s="173"/>
      <c r="AE282" s="173"/>
      <c r="AF282" s="173"/>
      <c r="AG282" s="173"/>
      <c r="AH282" s="173"/>
      <c r="AI282" s="173"/>
      <c r="AJ282" s="173"/>
      <c r="AK282" s="173"/>
      <c r="AL282" s="173"/>
      <c r="AM282" s="173"/>
      <c r="AN282" s="173"/>
      <c r="AO282" s="173"/>
      <c r="AP282" s="173"/>
      <c r="AQ282" s="173"/>
      <c r="AR282" s="173"/>
      <c r="AS282" s="173"/>
      <c r="AT282" s="173"/>
      <c r="AU282" s="173"/>
      <c r="AV282" s="206"/>
    </row>
    <row r="283" spans="1:48" ht="14.5" thickBot="1">
      <c r="A283" s="182" t="s">
        <v>188</v>
      </c>
      <c r="B283" s="227">
        <f>'1. Samlet budgetoversigt'!E293-(SUM('2. Specifikationer'!D286:Y286))</f>
        <v>0</v>
      </c>
      <c r="C283" s="169" t="s">
        <v>188</v>
      </c>
      <c r="D283" s="189"/>
      <c r="E283" s="189"/>
      <c r="F283" s="189"/>
      <c r="G283" s="189"/>
      <c r="H283" s="189"/>
      <c r="I283" s="189"/>
      <c r="J283" s="189"/>
      <c r="K283" s="189"/>
      <c r="L283" s="189"/>
      <c r="M283" s="189"/>
      <c r="N283" s="189"/>
      <c r="O283" s="189"/>
      <c r="P283" s="189"/>
      <c r="Q283" s="189"/>
      <c r="R283" s="189"/>
      <c r="S283" s="189"/>
      <c r="T283" s="189"/>
      <c r="U283" s="189"/>
      <c r="V283" s="189"/>
      <c r="W283" s="189"/>
      <c r="X283" s="189"/>
      <c r="Y283" s="189"/>
      <c r="Z283" s="205"/>
      <c r="AA283" s="173"/>
      <c r="AB283" s="173"/>
      <c r="AC283" s="173"/>
      <c r="AD283" s="173"/>
      <c r="AE283" s="173"/>
      <c r="AF283" s="173"/>
      <c r="AG283" s="173"/>
      <c r="AH283" s="173"/>
      <c r="AI283" s="173"/>
      <c r="AJ283" s="173"/>
      <c r="AK283" s="173"/>
      <c r="AL283" s="173"/>
      <c r="AM283" s="173"/>
      <c r="AN283" s="173"/>
      <c r="AO283" s="173"/>
      <c r="AP283" s="173"/>
      <c r="AQ283" s="173"/>
      <c r="AR283" s="173"/>
      <c r="AS283" s="173"/>
      <c r="AT283" s="173"/>
      <c r="AU283" s="173"/>
      <c r="AV283" s="206"/>
    </row>
    <row r="284" spans="1:48" ht="75" customHeight="1" thickBot="1">
      <c r="A284" s="548" t="s">
        <v>68</v>
      </c>
      <c r="B284" s="594">
        <f>'1. Samlet budgetoversigt'!E295-(SUM('2. Specifikationer'!D288:Y288))</f>
        <v>0</v>
      </c>
      <c r="C284" s="170" t="s">
        <v>162</v>
      </c>
      <c r="D284" s="185"/>
      <c r="E284" s="185"/>
      <c r="F284" s="185"/>
      <c r="G284" s="185"/>
      <c r="H284" s="185"/>
      <c r="I284" s="185"/>
      <c r="J284" s="185"/>
      <c r="K284" s="185"/>
      <c r="L284" s="185"/>
      <c r="M284" s="185"/>
      <c r="N284" s="185"/>
      <c r="O284" s="185"/>
      <c r="P284" s="185"/>
      <c r="Q284" s="185"/>
      <c r="R284" s="185"/>
      <c r="S284" s="185"/>
      <c r="T284" s="185"/>
      <c r="U284" s="185"/>
      <c r="V284" s="185"/>
      <c r="W284" s="185"/>
      <c r="X284" s="185"/>
      <c r="Y284" s="185"/>
      <c r="Z284" s="205"/>
      <c r="AA284" s="173"/>
      <c r="AB284" s="173"/>
      <c r="AC284" s="173"/>
      <c r="AD284" s="173"/>
      <c r="AE284" s="173"/>
      <c r="AF284" s="173"/>
      <c r="AG284" s="173"/>
      <c r="AH284" s="173"/>
      <c r="AI284" s="173"/>
      <c r="AJ284" s="173"/>
      <c r="AK284" s="173"/>
      <c r="AL284" s="173"/>
      <c r="AM284" s="173"/>
      <c r="AN284" s="173"/>
      <c r="AO284" s="173"/>
      <c r="AP284" s="173"/>
      <c r="AQ284" s="173"/>
      <c r="AR284" s="173"/>
      <c r="AS284" s="173"/>
      <c r="AT284" s="173"/>
      <c r="AU284" s="173"/>
      <c r="AV284" s="206"/>
    </row>
    <row r="285" spans="1:48" ht="14.5" thickBot="1">
      <c r="A285" s="548"/>
      <c r="B285" s="594"/>
      <c r="C285" s="166" t="s">
        <v>164</v>
      </c>
      <c r="D285" s="190"/>
      <c r="E285" s="188"/>
      <c r="F285" s="188"/>
      <c r="G285" s="188"/>
      <c r="H285" s="188"/>
      <c r="I285" s="188"/>
      <c r="J285" s="188"/>
      <c r="K285" s="188"/>
      <c r="L285" s="188"/>
      <c r="M285" s="188"/>
      <c r="N285" s="188"/>
      <c r="O285" s="188"/>
      <c r="P285" s="188"/>
      <c r="Q285" s="188"/>
      <c r="R285" s="188"/>
      <c r="S285" s="188"/>
      <c r="T285" s="188"/>
      <c r="U285" s="188"/>
      <c r="V285" s="188"/>
      <c r="W285" s="188"/>
      <c r="X285" s="188"/>
      <c r="Y285" s="188"/>
      <c r="Z285" s="207"/>
      <c r="AA285" s="208"/>
      <c r="AB285" s="208"/>
      <c r="AC285" s="208"/>
      <c r="AD285" s="208"/>
      <c r="AE285" s="208"/>
      <c r="AF285" s="208"/>
      <c r="AG285" s="208"/>
      <c r="AH285" s="208"/>
      <c r="AI285" s="208"/>
      <c r="AJ285" s="208"/>
      <c r="AK285" s="208"/>
      <c r="AL285" s="208"/>
      <c r="AM285" s="208"/>
      <c r="AN285" s="208"/>
      <c r="AO285" s="208"/>
      <c r="AP285" s="208"/>
      <c r="AQ285" s="208"/>
      <c r="AR285" s="208"/>
      <c r="AS285" s="208"/>
      <c r="AT285" s="208"/>
      <c r="AU285" s="208"/>
      <c r="AV285" s="209"/>
    </row>
    <row r="290" spans="1:48">
      <c r="A290" s="174" t="s">
        <v>24</v>
      </c>
      <c r="B290" s="175" t="str">
        <f>IF('1. Samlet budgetoversigt'!B306="","",'1. Samlet budgetoversigt'!B306)</f>
        <v/>
      </c>
      <c r="C290" s="174" t="s">
        <v>48</v>
      </c>
    </row>
    <row r="292" spans="1:48" ht="14.5" thickBot="1">
      <c r="B292" s="174" t="s">
        <v>160</v>
      </c>
      <c r="C292" s="179" t="s">
        <v>161</v>
      </c>
      <c r="D292" s="183" t="s">
        <v>165</v>
      </c>
      <c r="E292" s="183" t="s">
        <v>166</v>
      </c>
      <c r="F292" s="183" t="s">
        <v>167</v>
      </c>
      <c r="G292" s="183" t="s">
        <v>168</v>
      </c>
      <c r="H292" s="183" t="s">
        <v>169</v>
      </c>
      <c r="I292" s="183" t="s">
        <v>170</v>
      </c>
      <c r="J292" s="183" t="s">
        <v>171</v>
      </c>
      <c r="K292" s="183" t="s">
        <v>172</v>
      </c>
      <c r="L292" s="183" t="s">
        <v>173</v>
      </c>
      <c r="M292" s="183" t="s">
        <v>174</v>
      </c>
      <c r="N292" s="183" t="s">
        <v>175</v>
      </c>
      <c r="O292" s="183" t="s">
        <v>176</v>
      </c>
      <c r="P292" s="183" t="s">
        <v>177</v>
      </c>
      <c r="Q292" s="183" t="s">
        <v>178</v>
      </c>
      <c r="R292" s="183" t="s">
        <v>179</v>
      </c>
      <c r="S292" s="183" t="s">
        <v>180</v>
      </c>
      <c r="T292" s="183" t="s">
        <v>181</v>
      </c>
      <c r="U292" s="183" t="s">
        <v>182</v>
      </c>
      <c r="V292" s="183" t="s">
        <v>183</v>
      </c>
      <c r="W292" s="183" t="s">
        <v>184</v>
      </c>
      <c r="X292" s="183" t="s">
        <v>185</v>
      </c>
      <c r="Y292" s="183" t="s">
        <v>186</v>
      </c>
      <c r="Z292" s="201" t="s">
        <v>199</v>
      </c>
      <c r="AA292" s="172"/>
      <c r="AB292" s="172"/>
      <c r="AC292" s="172"/>
      <c r="AD292" s="172"/>
      <c r="AE292" s="172"/>
      <c r="AF292" s="172"/>
      <c r="AG292" s="172"/>
      <c r="AH292" s="172"/>
      <c r="AI292" s="172"/>
      <c r="AJ292" s="172"/>
      <c r="AK292" s="172"/>
      <c r="AL292" s="172"/>
      <c r="AM292" s="172"/>
      <c r="AN292" s="172"/>
      <c r="AO292" s="172"/>
      <c r="AP292" s="172"/>
      <c r="AQ292" s="172"/>
      <c r="AR292" s="172"/>
      <c r="AS292" s="172"/>
      <c r="AT292" s="172"/>
      <c r="AU292" s="172"/>
      <c r="AV292" s="172"/>
    </row>
    <row r="293" spans="1:48" ht="75" customHeight="1">
      <c r="A293" s="550" t="s">
        <v>67</v>
      </c>
      <c r="B293" s="596" t="s">
        <v>201</v>
      </c>
      <c r="C293" s="181" t="s">
        <v>162</v>
      </c>
      <c r="D293" s="185"/>
      <c r="E293" s="185"/>
      <c r="F293" s="185"/>
      <c r="G293" s="185"/>
      <c r="H293" s="185"/>
      <c r="I293" s="185"/>
      <c r="J293" s="185"/>
      <c r="K293" s="185"/>
      <c r="L293" s="185"/>
      <c r="M293" s="185"/>
      <c r="N293" s="185"/>
      <c r="O293" s="185"/>
      <c r="P293" s="185"/>
      <c r="Q293" s="185"/>
      <c r="R293" s="185"/>
      <c r="S293" s="185"/>
      <c r="T293" s="185"/>
      <c r="U293" s="185"/>
      <c r="V293" s="185"/>
      <c r="W293" s="185"/>
      <c r="X293" s="185"/>
      <c r="Y293" s="185"/>
      <c r="Z293" s="202"/>
      <c r="AA293" s="203"/>
      <c r="AB293" s="203"/>
      <c r="AC293" s="203"/>
      <c r="AD293" s="203"/>
      <c r="AE293" s="203"/>
      <c r="AF293" s="203"/>
      <c r="AG293" s="203"/>
      <c r="AH293" s="203"/>
      <c r="AI293" s="203"/>
      <c r="AJ293" s="203"/>
      <c r="AK293" s="203"/>
      <c r="AL293" s="203"/>
      <c r="AM293" s="203"/>
      <c r="AN293" s="203"/>
      <c r="AO293" s="203"/>
      <c r="AP293" s="203"/>
      <c r="AQ293" s="203"/>
      <c r="AR293" s="203"/>
      <c r="AS293" s="203"/>
      <c r="AT293" s="203"/>
      <c r="AU293" s="203"/>
      <c r="AV293" s="204"/>
    </row>
    <row r="294" spans="1:48">
      <c r="A294" s="554"/>
      <c r="B294" s="597"/>
      <c r="C294" s="165" t="s">
        <v>163</v>
      </c>
      <c r="D294" s="186"/>
      <c r="E294" s="186"/>
      <c r="F294" s="186"/>
      <c r="G294" s="186"/>
      <c r="H294" s="186"/>
      <c r="I294" s="186"/>
      <c r="J294" s="186"/>
      <c r="K294" s="186"/>
      <c r="L294" s="186"/>
      <c r="M294" s="186"/>
      <c r="N294" s="186"/>
      <c r="O294" s="186"/>
      <c r="P294" s="186"/>
      <c r="Q294" s="186"/>
      <c r="R294" s="186"/>
      <c r="S294" s="186"/>
      <c r="T294" s="186"/>
      <c r="U294" s="186"/>
      <c r="V294" s="186"/>
      <c r="W294" s="186"/>
      <c r="X294" s="186"/>
      <c r="Y294" s="186"/>
      <c r="Z294" s="205"/>
      <c r="AA294" s="173"/>
      <c r="AB294" s="173"/>
      <c r="AC294" s="173"/>
      <c r="AD294" s="173"/>
      <c r="AE294" s="173"/>
      <c r="AF294" s="173"/>
      <c r="AG294" s="173"/>
      <c r="AH294" s="173"/>
      <c r="AI294" s="173"/>
      <c r="AJ294" s="173"/>
      <c r="AK294" s="173"/>
      <c r="AL294" s="173"/>
      <c r="AM294" s="173"/>
      <c r="AN294" s="173"/>
      <c r="AO294" s="173"/>
      <c r="AP294" s="173"/>
      <c r="AQ294" s="173"/>
      <c r="AR294" s="173"/>
      <c r="AS294" s="173"/>
      <c r="AT294" s="173"/>
      <c r="AU294" s="173"/>
      <c r="AV294" s="206"/>
    </row>
    <row r="295" spans="1:48" ht="14.5" thickBot="1">
      <c r="A295" s="554"/>
      <c r="B295" s="598"/>
      <c r="C295" s="165" t="s">
        <v>9</v>
      </c>
      <c r="D295" s="186"/>
      <c r="E295" s="186"/>
      <c r="F295" s="186"/>
      <c r="G295" s="186"/>
      <c r="H295" s="186"/>
      <c r="I295" s="186"/>
      <c r="J295" s="186"/>
      <c r="K295" s="186"/>
      <c r="L295" s="186"/>
      <c r="M295" s="186"/>
      <c r="N295" s="186"/>
      <c r="O295" s="186"/>
      <c r="P295" s="186"/>
      <c r="Q295" s="186"/>
      <c r="R295" s="186"/>
      <c r="S295" s="186"/>
      <c r="T295" s="186"/>
      <c r="U295" s="186"/>
      <c r="V295" s="186"/>
      <c r="W295" s="186"/>
      <c r="X295" s="186"/>
      <c r="Y295" s="186"/>
      <c r="Z295" s="205"/>
      <c r="AA295" s="173"/>
      <c r="AB295" s="173"/>
      <c r="AC295" s="173"/>
      <c r="AD295" s="173"/>
      <c r="AE295" s="173"/>
      <c r="AF295" s="173"/>
      <c r="AG295" s="173"/>
      <c r="AH295" s="173"/>
      <c r="AI295" s="173"/>
      <c r="AJ295" s="173"/>
      <c r="AK295" s="173"/>
      <c r="AL295" s="173"/>
      <c r="AM295" s="173"/>
      <c r="AN295" s="173"/>
      <c r="AO295" s="173"/>
      <c r="AP295" s="173"/>
      <c r="AQ295" s="173"/>
      <c r="AR295" s="173"/>
      <c r="AS295" s="173"/>
      <c r="AT295" s="173"/>
      <c r="AU295" s="173"/>
      <c r="AV295" s="206"/>
    </row>
    <row r="296" spans="1:48" ht="14.5" thickBot="1">
      <c r="A296" s="551"/>
      <c r="B296" s="226">
        <f>'1. Samlet budgetoversigt'!E311-(SUM('2. Specifikationer'!D299:Y299))</f>
        <v>0</v>
      </c>
      <c r="C296" s="166" t="s">
        <v>164</v>
      </c>
      <c r="D296" s="177" t="str">
        <f>IF(D294*D295=0,"",(D294*D295))</f>
        <v/>
      </c>
      <c r="E296" s="177" t="str">
        <f t="shared" ref="E296:AV296" si="26">IF(E294*E295=0,"",(E294*E295))</f>
        <v/>
      </c>
      <c r="F296" s="177" t="str">
        <f t="shared" si="26"/>
        <v/>
      </c>
      <c r="G296" s="177" t="str">
        <f t="shared" si="26"/>
        <v/>
      </c>
      <c r="H296" s="177" t="str">
        <f t="shared" si="26"/>
        <v/>
      </c>
      <c r="I296" s="177" t="str">
        <f t="shared" si="26"/>
        <v/>
      </c>
      <c r="J296" s="177" t="str">
        <f t="shared" si="26"/>
        <v/>
      </c>
      <c r="K296" s="177" t="str">
        <f t="shared" si="26"/>
        <v/>
      </c>
      <c r="L296" s="177" t="str">
        <f t="shared" si="26"/>
        <v/>
      </c>
      <c r="M296" s="177" t="str">
        <f t="shared" si="26"/>
        <v/>
      </c>
      <c r="N296" s="177" t="str">
        <f t="shared" si="26"/>
        <v/>
      </c>
      <c r="O296" s="177" t="str">
        <f t="shared" si="26"/>
        <v/>
      </c>
      <c r="P296" s="177" t="str">
        <f t="shared" si="26"/>
        <v/>
      </c>
      <c r="Q296" s="177" t="str">
        <f t="shared" si="26"/>
        <v/>
      </c>
      <c r="R296" s="177" t="str">
        <f t="shared" si="26"/>
        <v/>
      </c>
      <c r="S296" s="177" t="str">
        <f t="shared" si="26"/>
        <v/>
      </c>
      <c r="T296" s="177" t="str">
        <f t="shared" si="26"/>
        <v/>
      </c>
      <c r="U296" s="177" t="str">
        <f t="shared" si="26"/>
        <v/>
      </c>
      <c r="V296" s="177" t="str">
        <f t="shared" si="26"/>
        <v/>
      </c>
      <c r="W296" s="177" t="str">
        <f t="shared" si="26"/>
        <v/>
      </c>
      <c r="X296" s="177" t="str">
        <f t="shared" si="26"/>
        <v/>
      </c>
      <c r="Y296" s="177" t="str">
        <f t="shared" si="26"/>
        <v/>
      </c>
      <c r="Z296" s="210" t="str">
        <f t="shared" si="26"/>
        <v/>
      </c>
      <c r="AA296" s="211" t="str">
        <f t="shared" si="26"/>
        <v/>
      </c>
      <c r="AB296" s="211" t="str">
        <f t="shared" si="26"/>
        <v/>
      </c>
      <c r="AC296" s="211" t="str">
        <f t="shared" si="26"/>
        <v/>
      </c>
      <c r="AD296" s="211" t="str">
        <f t="shared" si="26"/>
        <v/>
      </c>
      <c r="AE296" s="211" t="str">
        <f t="shared" si="26"/>
        <v/>
      </c>
      <c r="AF296" s="211" t="str">
        <f t="shared" si="26"/>
        <v/>
      </c>
      <c r="AG296" s="211" t="str">
        <f t="shared" si="26"/>
        <v/>
      </c>
      <c r="AH296" s="211" t="str">
        <f t="shared" si="26"/>
        <v/>
      </c>
      <c r="AI296" s="211" t="str">
        <f t="shared" si="26"/>
        <v/>
      </c>
      <c r="AJ296" s="211" t="str">
        <f t="shared" si="26"/>
        <v/>
      </c>
      <c r="AK296" s="211" t="str">
        <f t="shared" si="26"/>
        <v/>
      </c>
      <c r="AL296" s="211" t="str">
        <f t="shared" si="26"/>
        <v/>
      </c>
      <c r="AM296" s="211" t="str">
        <f t="shared" si="26"/>
        <v/>
      </c>
      <c r="AN296" s="211" t="str">
        <f t="shared" si="26"/>
        <v/>
      </c>
      <c r="AO296" s="211" t="str">
        <f t="shared" si="26"/>
        <v/>
      </c>
      <c r="AP296" s="211" t="str">
        <f t="shared" si="26"/>
        <v/>
      </c>
      <c r="AQ296" s="211" t="str">
        <f t="shared" si="26"/>
        <v/>
      </c>
      <c r="AR296" s="211" t="str">
        <f t="shared" si="26"/>
        <v/>
      </c>
      <c r="AS296" s="211" t="str">
        <f t="shared" si="26"/>
        <v/>
      </c>
      <c r="AT296" s="211" t="str">
        <f t="shared" si="26"/>
        <v/>
      </c>
      <c r="AU296" s="211" t="str">
        <f t="shared" si="26"/>
        <v/>
      </c>
      <c r="AV296" s="212" t="str">
        <f t="shared" si="26"/>
        <v/>
      </c>
    </row>
    <row r="297" spans="1:48" ht="75" customHeight="1">
      <c r="A297" s="554" t="s">
        <v>3</v>
      </c>
      <c r="B297" s="595">
        <f>'1. Samlet budgetoversigt'!E312-(SUM('2. Specifikationer'!D303:Y303))</f>
        <v>0</v>
      </c>
      <c r="C297" s="170" t="s">
        <v>162</v>
      </c>
      <c r="D297" s="187"/>
      <c r="E297" s="187"/>
      <c r="F297" s="187"/>
      <c r="G297" s="187"/>
      <c r="H297" s="187"/>
      <c r="I297" s="187"/>
      <c r="J297" s="187"/>
      <c r="K297" s="187"/>
      <c r="L297" s="187"/>
      <c r="M297" s="187"/>
      <c r="N297" s="187"/>
      <c r="O297" s="187"/>
      <c r="P297" s="187"/>
      <c r="Q297" s="187"/>
      <c r="R297" s="187"/>
      <c r="S297" s="187"/>
      <c r="T297" s="187"/>
      <c r="U297" s="187"/>
      <c r="V297" s="187"/>
      <c r="W297" s="187"/>
      <c r="X297" s="187"/>
      <c r="Y297" s="187"/>
      <c r="Z297" s="205"/>
      <c r="AA297" s="173"/>
      <c r="AB297" s="173"/>
      <c r="AC297" s="173"/>
      <c r="AD297" s="173"/>
      <c r="AE297" s="173"/>
      <c r="AF297" s="173"/>
      <c r="AG297" s="173"/>
      <c r="AH297" s="173"/>
      <c r="AI297" s="173"/>
      <c r="AJ297" s="173"/>
      <c r="AK297" s="173"/>
      <c r="AL297" s="173"/>
      <c r="AM297" s="173"/>
      <c r="AN297" s="173"/>
      <c r="AO297" s="173"/>
      <c r="AP297" s="173"/>
      <c r="AQ297" s="173"/>
      <c r="AR297" s="173"/>
      <c r="AS297" s="173"/>
      <c r="AT297" s="173"/>
      <c r="AU297" s="173"/>
      <c r="AV297" s="206"/>
    </row>
    <row r="298" spans="1:48">
      <c r="A298" s="554"/>
      <c r="B298" s="595"/>
      <c r="C298" s="165" t="s">
        <v>163</v>
      </c>
      <c r="D298" s="186"/>
      <c r="E298" s="186"/>
      <c r="F298" s="186"/>
      <c r="G298" s="186"/>
      <c r="H298" s="186"/>
      <c r="I298" s="186"/>
      <c r="J298" s="186"/>
      <c r="K298" s="186"/>
      <c r="L298" s="186"/>
      <c r="M298" s="186"/>
      <c r="N298" s="186"/>
      <c r="O298" s="186"/>
      <c r="P298" s="186"/>
      <c r="Q298" s="186"/>
      <c r="R298" s="186"/>
      <c r="S298" s="186"/>
      <c r="T298" s="186"/>
      <c r="U298" s="186"/>
      <c r="V298" s="186"/>
      <c r="W298" s="186"/>
      <c r="X298" s="186"/>
      <c r="Y298" s="186"/>
      <c r="Z298" s="205"/>
      <c r="AA298" s="173"/>
      <c r="AB298" s="173"/>
      <c r="AC298" s="173"/>
      <c r="AD298" s="173"/>
      <c r="AE298" s="173"/>
      <c r="AF298" s="173"/>
      <c r="AG298" s="173"/>
      <c r="AH298" s="173"/>
      <c r="AI298" s="173"/>
      <c r="AJ298" s="173"/>
      <c r="AK298" s="173"/>
      <c r="AL298" s="173"/>
      <c r="AM298" s="173"/>
      <c r="AN298" s="173"/>
      <c r="AO298" s="173"/>
      <c r="AP298" s="173"/>
      <c r="AQ298" s="173"/>
      <c r="AR298" s="173"/>
      <c r="AS298" s="173"/>
      <c r="AT298" s="173"/>
      <c r="AU298" s="173"/>
      <c r="AV298" s="206"/>
    </row>
    <row r="299" spans="1:48">
      <c r="A299" s="554"/>
      <c r="B299" s="595"/>
      <c r="C299" s="165" t="s">
        <v>9</v>
      </c>
      <c r="D299" s="186"/>
      <c r="E299" s="186"/>
      <c r="F299" s="186"/>
      <c r="G299" s="186"/>
      <c r="H299" s="186"/>
      <c r="I299" s="186"/>
      <c r="J299" s="186"/>
      <c r="K299" s="186"/>
      <c r="L299" s="186"/>
      <c r="M299" s="186"/>
      <c r="N299" s="186"/>
      <c r="O299" s="186"/>
      <c r="P299" s="186"/>
      <c r="Q299" s="186"/>
      <c r="R299" s="186"/>
      <c r="S299" s="186"/>
      <c r="T299" s="186"/>
      <c r="U299" s="186"/>
      <c r="V299" s="186"/>
      <c r="W299" s="186"/>
      <c r="X299" s="186"/>
      <c r="Y299" s="186"/>
      <c r="Z299" s="205"/>
      <c r="AA299" s="173"/>
      <c r="AB299" s="173"/>
      <c r="AC299" s="173"/>
      <c r="AD299" s="173"/>
      <c r="AE299" s="173"/>
      <c r="AF299" s="173"/>
      <c r="AG299" s="173"/>
      <c r="AH299" s="173"/>
      <c r="AI299" s="173"/>
      <c r="AJ299" s="173"/>
      <c r="AK299" s="173"/>
      <c r="AL299" s="173"/>
      <c r="AM299" s="173"/>
      <c r="AN299" s="173"/>
      <c r="AO299" s="173"/>
      <c r="AP299" s="173"/>
      <c r="AQ299" s="173"/>
      <c r="AR299" s="173"/>
      <c r="AS299" s="173"/>
      <c r="AT299" s="173"/>
      <c r="AU299" s="173"/>
      <c r="AV299" s="206"/>
    </row>
    <row r="300" spans="1:48" ht="14.5" thickBot="1">
      <c r="A300" s="554"/>
      <c r="B300" s="595"/>
      <c r="C300" s="168" t="s">
        <v>164</v>
      </c>
      <c r="D300" s="180" t="str">
        <f>IF(D298*D299=0,"",(D298*D299))</f>
        <v/>
      </c>
      <c r="E300" s="180" t="str">
        <f t="shared" ref="E300:AV300" si="27">IF(E298*E299=0,"",(E298*E299))</f>
        <v/>
      </c>
      <c r="F300" s="180" t="str">
        <f t="shared" si="27"/>
        <v/>
      </c>
      <c r="G300" s="180" t="str">
        <f t="shared" si="27"/>
        <v/>
      </c>
      <c r="H300" s="180" t="str">
        <f t="shared" si="27"/>
        <v/>
      </c>
      <c r="I300" s="180" t="str">
        <f t="shared" si="27"/>
        <v/>
      </c>
      <c r="J300" s="180" t="str">
        <f t="shared" si="27"/>
        <v/>
      </c>
      <c r="K300" s="180" t="str">
        <f t="shared" si="27"/>
        <v/>
      </c>
      <c r="L300" s="180" t="str">
        <f t="shared" si="27"/>
        <v/>
      </c>
      <c r="M300" s="180" t="str">
        <f t="shared" si="27"/>
        <v/>
      </c>
      <c r="N300" s="180" t="str">
        <f t="shared" si="27"/>
        <v/>
      </c>
      <c r="O300" s="180" t="str">
        <f t="shared" si="27"/>
        <v/>
      </c>
      <c r="P300" s="180" t="str">
        <f t="shared" si="27"/>
        <v/>
      </c>
      <c r="Q300" s="180" t="str">
        <f t="shared" si="27"/>
        <v/>
      </c>
      <c r="R300" s="180" t="str">
        <f t="shared" si="27"/>
        <v/>
      </c>
      <c r="S300" s="180" t="str">
        <f t="shared" si="27"/>
        <v/>
      </c>
      <c r="T300" s="180" t="str">
        <f t="shared" si="27"/>
        <v/>
      </c>
      <c r="U300" s="180" t="str">
        <f t="shared" si="27"/>
        <v/>
      </c>
      <c r="V300" s="180" t="str">
        <f t="shared" si="27"/>
        <v/>
      </c>
      <c r="W300" s="180" t="str">
        <f t="shared" si="27"/>
        <v/>
      </c>
      <c r="X300" s="180" t="str">
        <f t="shared" si="27"/>
        <v/>
      </c>
      <c r="Y300" s="180" t="str">
        <f t="shared" si="27"/>
        <v/>
      </c>
      <c r="Z300" s="210" t="str">
        <f t="shared" si="27"/>
        <v/>
      </c>
      <c r="AA300" s="211" t="str">
        <f t="shared" si="27"/>
        <v/>
      </c>
      <c r="AB300" s="211" t="str">
        <f t="shared" si="27"/>
        <v/>
      </c>
      <c r="AC300" s="211" t="str">
        <f t="shared" si="27"/>
        <v/>
      </c>
      <c r="AD300" s="211" t="str">
        <f t="shared" si="27"/>
        <v/>
      </c>
      <c r="AE300" s="211" t="str">
        <f t="shared" si="27"/>
        <v/>
      </c>
      <c r="AF300" s="211" t="str">
        <f t="shared" si="27"/>
        <v/>
      </c>
      <c r="AG300" s="211" t="str">
        <f t="shared" si="27"/>
        <v/>
      </c>
      <c r="AH300" s="211" t="str">
        <f t="shared" si="27"/>
        <v/>
      </c>
      <c r="AI300" s="211" t="str">
        <f t="shared" si="27"/>
        <v/>
      </c>
      <c r="AJ300" s="211" t="str">
        <f t="shared" si="27"/>
        <v/>
      </c>
      <c r="AK300" s="211" t="str">
        <f t="shared" si="27"/>
        <v/>
      </c>
      <c r="AL300" s="211" t="str">
        <f t="shared" si="27"/>
        <v/>
      </c>
      <c r="AM300" s="211" t="str">
        <f t="shared" si="27"/>
        <v/>
      </c>
      <c r="AN300" s="211" t="str">
        <f t="shared" si="27"/>
        <v/>
      </c>
      <c r="AO300" s="211" t="str">
        <f t="shared" si="27"/>
        <v/>
      </c>
      <c r="AP300" s="211" t="str">
        <f t="shared" si="27"/>
        <v/>
      </c>
      <c r="AQ300" s="211" t="str">
        <f t="shared" si="27"/>
        <v/>
      </c>
      <c r="AR300" s="211" t="str">
        <f t="shared" si="27"/>
        <v/>
      </c>
      <c r="AS300" s="211" t="str">
        <f t="shared" si="27"/>
        <v/>
      </c>
      <c r="AT300" s="211" t="str">
        <f t="shared" si="27"/>
        <v/>
      </c>
      <c r="AU300" s="211" t="str">
        <f t="shared" si="27"/>
        <v/>
      </c>
      <c r="AV300" s="212" t="str">
        <f t="shared" si="27"/>
        <v/>
      </c>
    </row>
    <row r="301" spans="1:48" ht="75" customHeight="1" thickBot="1">
      <c r="A301" s="548" t="s">
        <v>69</v>
      </c>
      <c r="B301" s="594">
        <f>'1. Samlet budgetoversigt'!E313-(SUM('2. Specifikationer'!D305:Y305))</f>
        <v>0</v>
      </c>
      <c r="C301" s="167" t="s">
        <v>162</v>
      </c>
      <c r="D301" s="185"/>
      <c r="E301" s="185"/>
      <c r="F301" s="185"/>
      <c r="G301" s="185"/>
      <c r="H301" s="185"/>
      <c r="I301" s="185"/>
      <c r="J301" s="185"/>
      <c r="K301" s="185"/>
      <c r="L301" s="185"/>
      <c r="M301" s="185"/>
      <c r="N301" s="185"/>
      <c r="O301" s="185"/>
      <c r="P301" s="185"/>
      <c r="Q301" s="185"/>
      <c r="R301" s="185"/>
      <c r="S301" s="185"/>
      <c r="T301" s="185"/>
      <c r="U301" s="185"/>
      <c r="V301" s="185"/>
      <c r="W301" s="185"/>
      <c r="X301" s="185"/>
      <c r="Y301" s="185"/>
      <c r="Z301" s="205"/>
      <c r="AA301" s="173"/>
      <c r="AB301" s="173"/>
      <c r="AC301" s="173"/>
      <c r="AD301" s="173"/>
      <c r="AE301" s="173"/>
      <c r="AF301" s="173"/>
      <c r="AG301" s="173"/>
      <c r="AH301" s="173"/>
      <c r="AI301" s="173"/>
      <c r="AJ301" s="173"/>
      <c r="AK301" s="173"/>
      <c r="AL301" s="173"/>
      <c r="AM301" s="173"/>
      <c r="AN301" s="173"/>
      <c r="AO301" s="173"/>
      <c r="AP301" s="173"/>
      <c r="AQ301" s="173"/>
      <c r="AR301" s="173"/>
      <c r="AS301" s="173"/>
      <c r="AT301" s="173"/>
      <c r="AU301" s="173"/>
      <c r="AV301" s="206"/>
    </row>
    <row r="302" spans="1:48" ht="14.5" thickBot="1">
      <c r="A302" s="548"/>
      <c r="B302" s="594"/>
      <c r="C302" s="166" t="s">
        <v>164</v>
      </c>
      <c r="D302" s="188"/>
      <c r="E302" s="188"/>
      <c r="F302" s="188"/>
      <c r="G302" s="188"/>
      <c r="H302" s="188"/>
      <c r="I302" s="188"/>
      <c r="J302" s="188"/>
      <c r="K302" s="188"/>
      <c r="L302" s="188"/>
      <c r="M302" s="188"/>
      <c r="N302" s="188"/>
      <c r="O302" s="188"/>
      <c r="P302" s="188"/>
      <c r="Q302" s="188"/>
      <c r="R302" s="188"/>
      <c r="S302" s="188"/>
      <c r="T302" s="188"/>
      <c r="U302" s="188"/>
      <c r="V302" s="188"/>
      <c r="W302" s="188"/>
      <c r="X302" s="188"/>
      <c r="Y302" s="188"/>
      <c r="Z302" s="205"/>
      <c r="AA302" s="173"/>
      <c r="AB302" s="173"/>
      <c r="AC302" s="173"/>
      <c r="AD302" s="173"/>
      <c r="AE302" s="173"/>
      <c r="AF302" s="173"/>
      <c r="AG302" s="173"/>
      <c r="AH302" s="173"/>
      <c r="AI302" s="173"/>
      <c r="AJ302" s="173"/>
      <c r="AK302" s="173"/>
      <c r="AL302" s="173"/>
      <c r="AM302" s="173"/>
      <c r="AN302" s="173"/>
      <c r="AO302" s="173"/>
      <c r="AP302" s="173"/>
      <c r="AQ302" s="173"/>
      <c r="AR302" s="173"/>
      <c r="AS302" s="173"/>
      <c r="AT302" s="173"/>
      <c r="AU302" s="173"/>
      <c r="AV302" s="206"/>
    </row>
    <row r="303" spans="1:48" ht="75" customHeight="1" thickBot="1">
      <c r="A303" s="548" t="s">
        <v>187</v>
      </c>
      <c r="B303" s="594">
        <f>'1. Samlet budgetoversigt'!E314-(SUM('2. Specifikationer'!D307:Y307))</f>
        <v>0</v>
      </c>
      <c r="C303" s="167" t="s">
        <v>162</v>
      </c>
      <c r="D303" s="185"/>
      <c r="E303" s="185"/>
      <c r="F303" s="185"/>
      <c r="G303" s="185"/>
      <c r="H303" s="185"/>
      <c r="I303" s="185"/>
      <c r="J303" s="185"/>
      <c r="K303" s="185"/>
      <c r="L303" s="185"/>
      <c r="M303" s="185"/>
      <c r="N303" s="185"/>
      <c r="O303" s="185"/>
      <c r="P303" s="185"/>
      <c r="Q303" s="185"/>
      <c r="R303" s="185"/>
      <c r="S303" s="185"/>
      <c r="T303" s="185"/>
      <c r="U303" s="185"/>
      <c r="V303" s="185"/>
      <c r="W303" s="185"/>
      <c r="X303" s="185"/>
      <c r="Y303" s="185"/>
      <c r="Z303" s="205"/>
      <c r="AA303" s="173"/>
      <c r="AB303" s="173"/>
      <c r="AC303" s="173"/>
      <c r="AD303" s="173"/>
      <c r="AE303" s="173"/>
      <c r="AF303" s="173"/>
      <c r="AG303" s="173"/>
      <c r="AH303" s="173"/>
      <c r="AI303" s="173"/>
      <c r="AJ303" s="173"/>
      <c r="AK303" s="173"/>
      <c r="AL303" s="173"/>
      <c r="AM303" s="173"/>
      <c r="AN303" s="173"/>
      <c r="AO303" s="173"/>
      <c r="AP303" s="173"/>
      <c r="AQ303" s="173"/>
      <c r="AR303" s="173"/>
      <c r="AS303" s="173"/>
      <c r="AT303" s="173"/>
      <c r="AU303" s="173"/>
      <c r="AV303" s="206"/>
    </row>
    <row r="304" spans="1:48" ht="14.5" thickBot="1">
      <c r="A304" s="548"/>
      <c r="B304" s="594"/>
      <c r="C304" s="168" t="s">
        <v>164</v>
      </c>
      <c r="D304" s="188"/>
      <c r="E304" s="188"/>
      <c r="F304" s="188"/>
      <c r="G304" s="188"/>
      <c r="H304" s="188"/>
      <c r="I304" s="188"/>
      <c r="J304" s="188"/>
      <c r="K304" s="188"/>
      <c r="L304" s="188"/>
      <c r="M304" s="188"/>
      <c r="N304" s="188"/>
      <c r="O304" s="188"/>
      <c r="P304" s="188"/>
      <c r="Q304" s="188"/>
      <c r="R304" s="188"/>
      <c r="S304" s="188"/>
      <c r="T304" s="188"/>
      <c r="U304" s="188"/>
      <c r="V304" s="188"/>
      <c r="W304" s="188"/>
      <c r="X304" s="188"/>
      <c r="Y304" s="188"/>
      <c r="Z304" s="205"/>
      <c r="AA304" s="173"/>
      <c r="AB304" s="173"/>
      <c r="AC304" s="173"/>
      <c r="AD304" s="173"/>
      <c r="AE304" s="173"/>
      <c r="AF304" s="173"/>
      <c r="AG304" s="173"/>
      <c r="AH304" s="173"/>
      <c r="AI304" s="173"/>
      <c r="AJ304" s="173"/>
      <c r="AK304" s="173"/>
      <c r="AL304" s="173"/>
      <c r="AM304" s="173"/>
      <c r="AN304" s="173"/>
      <c r="AO304" s="173"/>
      <c r="AP304" s="173"/>
      <c r="AQ304" s="173"/>
      <c r="AR304" s="173"/>
      <c r="AS304" s="173"/>
      <c r="AT304" s="173"/>
      <c r="AU304" s="173"/>
      <c r="AV304" s="206"/>
    </row>
    <row r="305" spans="1:48" ht="14.5" thickBot="1">
      <c r="A305" s="182" t="s">
        <v>188</v>
      </c>
      <c r="B305" s="227">
        <f>'1. Samlet budgetoversigt'!E315-(SUM('2. Specifikationer'!D308:Y308))</f>
        <v>0</v>
      </c>
      <c r="C305" s="169" t="s">
        <v>188</v>
      </c>
      <c r="D305" s="189"/>
      <c r="E305" s="189"/>
      <c r="F305" s="189"/>
      <c r="G305" s="189"/>
      <c r="H305" s="189"/>
      <c r="I305" s="189"/>
      <c r="J305" s="189"/>
      <c r="K305" s="189"/>
      <c r="L305" s="189"/>
      <c r="M305" s="189"/>
      <c r="N305" s="189"/>
      <c r="O305" s="189"/>
      <c r="P305" s="189"/>
      <c r="Q305" s="189"/>
      <c r="R305" s="189"/>
      <c r="S305" s="189"/>
      <c r="T305" s="189"/>
      <c r="U305" s="189"/>
      <c r="V305" s="189"/>
      <c r="W305" s="189"/>
      <c r="X305" s="189"/>
      <c r="Y305" s="189"/>
      <c r="Z305" s="205"/>
      <c r="AA305" s="173"/>
      <c r="AB305" s="173"/>
      <c r="AC305" s="173"/>
      <c r="AD305" s="173"/>
      <c r="AE305" s="173"/>
      <c r="AF305" s="173"/>
      <c r="AG305" s="173"/>
      <c r="AH305" s="173"/>
      <c r="AI305" s="173"/>
      <c r="AJ305" s="173"/>
      <c r="AK305" s="173"/>
      <c r="AL305" s="173"/>
      <c r="AM305" s="173"/>
      <c r="AN305" s="173"/>
      <c r="AO305" s="173"/>
      <c r="AP305" s="173"/>
      <c r="AQ305" s="173"/>
      <c r="AR305" s="173"/>
      <c r="AS305" s="173"/>
      <c r="AT305" s="173"/>
      <c r="AU305" s="173"/>
      <c r="AV305" s="206"/>
    </row>
    <row r="306" spans="1:48" ht="75" customHeight="1" thickBot="1">
      <c r="A306" s="548" t="s">
        <v>68</v>
      </c>
      <c r="B306" s="594">
        <f>'1. Samlet budgetoversigt'!E317-(SUM('2. Specifikationer'!D310:Y310))</f>
        <v>0</v>
      </c>
      <c r="C306" s="170" t="s">
        <v>162</v>
      </c>
      <c r="D306" s="185"/>
      <c r="E306" s="185"/>
      <c r="F306" s="185"/>
      <c r="G306" s="185"/>
      <c r="H306" s="185"/>
      <c r="I306" s="185"/>
      <c r="J306" s="185"/>
      <c r="K306" s="185"/>
      <c r="L306" s="185"/>
      <c r="M306" s="185"/>
      <c r="N306" s="185"/>
      <c r="O306" s="185"/>
      <c r="P306" s="185"/>
      <c r="Q306" s="185"/>
      <c r="R306" s="185"/>
      <c r="S306" s="185"/>
      <c r="T306" s="185"/>
      <c r="U306" s="185"/>
      <c r="V306" s="185"/>
      <c r="W306" s="185"/>
      <c r="X306" s="185"/>
      <c r="Y306" s="185"/>
      <c r="Z306" s="205"/>
      <c r="AA306" s="173"/>
      <c r="AB306" s="173"/>
      <c r="AC306" s="173"/>
      <c r="AD306" s="173"/>
      <c r="AE306" s="173"/>
      <c r="AF306" s="173"/>
      <c r="AG306" s="173"/>
      <c r="AH306" s="173"/>
      <c r="AI306" s="173"/>
      <c r="AJ306" s="173"/>
      <c r="AK306" s="173"/>
      <c r="AL306" s="173"/>
      <c r="AM306" s="173"/>
      <c r="AN306" s="173"/>
      <c r="AO306" s="173"/>
      <c r="AP306" s="173"/>
      <c r="AQ306" s="173"/>
      <c r="AR306" s="173"/>
      <c r="AS306" s="173"/>
      <c r="AT306" s="173"/>
      <c r="AU306" s="173"/>
      <c r="AV306" s="206"/>
    </row>
    <row r="307" spans="1:48" ht="14.5" thickBot="1">
      <c r="A307" s="548"/>
      <c r="B307" s="594"/>
      <c r="C307" s="166" t="s">
        <v>164</v>
      </c>
      <c r="D307" s="190"/>
      <c r="E307" s="188"/>
      <c r="F307" s="188"/>
      <c r="G307" s="188"/>
      <c r="H307" s="188"/>
      <c r="I307" s="188"/>
      <c r="J307" s="188"/>
      <c r="K307" s="188"/>
      <c r="L307" s="188"/>
      <c r="M307" s="188"/>
      <c r="N307" s="188"/>
      <c r="O307" s="188"/>
      <c r="P307" s="188"/>
      <c r="Q307" s="188"/>
      <c r="R307" s="188"/>
      <c r="S307" s="188"/>
      <c r="T307" s="188"/>
      <c r="U307" s="188"/>
      <c r="V307" s="188"/>
      <c r="W307" s="188"/>
      <c r="X307" s="188"/>
      <c r="Y307" s="188"/>
      <c r="Z307" s="207"/>
      <c r="AA307" s="208"/>
      <c r="AB307" s="208"/>
      <c r="AC307" s="208"/>
      <c r="AD307" s="208"/>
      <c r="AE307" s="208"/>
      <c r="AF307" s="208"/>
      <c r="AG307" s="208"/>
      <c r="AH307" s="208"/>
      <c r="AI307" s="208"/>
      <c r="AJ307" s="208"/>
      <c r="AK307" s="208"/>
      <c r="AL307" s="208"/>
      <c r="AM307" s="208"/>
      <c r="AN307" s="208"/>
      <c r="AO307" s="208"/>
      <c r="AP307" s="208"/>
      <c r="AQ307" s="208"/>
      <c r="AR307" s="208"/>
      <c r="AS307" s="208"/>
      <c r="AT307" s="208"/>
      <c r="AU307" s="208"/>
      <c r="AV307" s="209"/>
    </row>
    <row r="312" spans="1:48">
      <c r="A312" s="174" t="s">
        <v>24</v>
      </c>
      <c r="B312" s="175" t="str">
        <f>IF('1. Samlet budgetoversigt'!B328="","",'1. Samlet budgetoversigt'!B328)</f>
        <v/>
      </c>
      <c r="C312" s="174" t="s">
        <v>49</v>
      </c>
    </row>
    <row r="314" spans="1:48" ht="14.5" thickBot="1">
      <c r="B314" s="174" t="s">
        <v>160</v>
      </c>
      <c r="C314" s="179" t="s">
        <v>161</v>
      </c>
      <c r="D314" s="183" t="s">
        <v>165</v>
      </c>
      <c r="E314" s="183" t="s">
        <v>166</v>
      </c>
      <c r="F314" s="183" t="s">
        <v>167</v>
      </c>
      <c r="G314" s="183" t="s">
        <v>168</v>
      </c>
      <c r="H314" s="183" t="s">
        <v>169</v>
      </c>
      <c r="I314" s="183" t="s">
        <v>170</v>
      </c>
      <c r="J314" s="183" t="s">
        <v>171</v>
      </c>
      <c r="K314" s="183" t="s">
        <v>172</v>
      </c>
      <c r="L314" s="183" t="s">
        <v>173</v>
      </c>
      <c r="M314" s="183" t="s">
        <v>174</v>
      </c>
      <c r="N314" s="183" t="s">
        <v>175</v>
      </c>
      <c r="O314" s="183" t="s">
        <v>176</v>
      </c>
      <c r="P314" s="183" t="s">
        <v>177</v>
      </c>
      <c r="Q314" s="183" t="s">
        <v>178</v>
      </c>
      <c r="R314" s="183" t="s">
        <v>179</v>
      </c>
      <c r="S314" s="183" t="s">
        <v>180</v>
      </c>
      <c r="T314" s="183" t="s">
        <v>181</v>
      </c>
      <c r="U314" s="183" t="s">
        <v>182</v>
      </c>
      <c r="V314" s="183" t="s">
        <v>183</v>
      </c>
      <c r="W314" s="183" t="s">
        <v>184</v>
      </c>
      <c r="X314" s="183" t="s">
        <v>185</v>
      </c>
      <c r="Y314" s="183" t="s">
        <v>186</v>
      </c>
      <c r="Z314" s="201" t="s">
        <v>199</v>
      </c>
      <c r="AA314" s="172"/>
      <c r="AB314" s="172"/>
      <c r="AC314" s="172"/>
      <c r="AD314" s="172"/>
      <c r="AE314" s="172"/>
      <c r="AF314" s="172"/>
      <c r="AG314" s="172"/>
      <c r="AH314" s="172"/>
      <c r="AI314" s="172"/>
      <c r="AJ314" s="172"/>
      <c r="AK314" s="172"/>
      <c r="AL314" s="172"/>
      <c r="AM314" s="172"/>
      <c r="AN314" s="172"/>
      <c r="AO314" s="172"/>
      <c r="AP314" s="172"/>
      <c r="AQ314" s="172"/>
      <c r="AR314" s="172"/>
      <c r="AS314" s="172"/>
      <c r="AT314" s="172"/>
      <c r="AU314" s="172"/>
      <c r="AV314" s="172"/>
    </row>
    <row r="315" spans="1:48" ht="75" customHeight="1">
      <c r="A315" s="550" t="s">
        <v>67</v>
      </c>
      <c r="B315" s="596" t="s">
        <v>201</v>
      </c>
      <c r="C315" s="181" t="s">
        <v>162</v>
      </c>
      <c r="D315" s="185"/>
      <c r="E315" s="185"/>
      <c r="F315" s="185"/>
      <c r="G315" s="185"/>
      <c r="H315" s="185"/>
      <c r="I315" s="185"/>
      <c r="J315" s="185"/>
      <c r="K315" s="185"/>
      <c r="L315" s="185"/>
      <c r="M315" s="185"/>
      <c r="N315" s="185"/>
      <c r="O315" s="185"/>
      <c r="P315" s="185"/>
      <c r="Q315" s="185"/>
      <c r="R315" s="185"/>
      <c r="S315" s="185"/>
      <c r="T315" s="185"/>
      <c r="U315" s="185"/>
      <c r="V315" s="185"/>
      <c r="W315" s="185"/>
      <c r="X315" s="185"/>
      <c r="Y315" s="185"/>
      <c r="Z315" s="202"/>
      <c r="AA315" s="203"/>
      <c r="AB315" s="203"/>
      <c r="AC315" s="203"/>
      <c r="AD315" s="203"/>
      <c r="AE315" s="203"/>
      <c r="AF315" s="203"/>
      <c r="AG315" s="203"/>
      <c r="AH315" s="203"/>
      <c r="AI315" s="203"/>
      <c r="AJ315" s="203"/>
      <c r="AK315" s="203"/>
      <c r="AL315" s="203"/>
      <c r="AM315" s="203"/>
      <c r="AN315" s="203"/>
      <c r="AO315" s="203"/>
      <c r="AP315" s="203"/>
      <c r="AQ315" s="203"/>
      <c r="AR315" s="203"/>
      <c r="AS315" s="203"/>
      <c r="AT315" s="203"/>
      <c r="AU315" s="203"/>
      <c r="AV315" s="204"/>
    </row>
    <row r="316" spans="1:48">
      <c r="A316" s="554"/>
      <c r="B316" s="597"/>
      <c r="C316" s="165" t="s">
        <v>163</v>
      </c>
      <c r="D316" s="186"/>
      <c r="E316" s="186"/>
      <c r="F316" s="186"/>
      <c r="G316" s="186"/>
      <c r="H316" s="186"/>
      <c r="I316" s="186"/>
      <c r="J316" s="186"/>
      <c r="K316" s="186"/>
      <c r="L316" s="186"/>
      <c r="M316" s="186"/>
      <c r="N316" s="186"/>
      <c r="O316" s="186"/>
      <c r="P316" s="186"/>
      <c r="Q316" s="186"/>
      <c r="R316" s="186"/>
      <c r="S316" s="186"/>
      <c r="T316" s="186"/>
      <c r="U316" s="186"/>
      <c r="V316" s="186"/>
      <c r="W316" s="186"/>
      <c r="X316" s="186"/>
      <c r="Y316" s="186"/>
      <c r="Z316" s="205"/>
      <c r="AA316" s="173"/>
      <c r="AB316" s="173"/>
      <c r="AC316" s="173"/>
      <c r="AD316" s="173"/>
      <c r="AE316" s="173"/>
      <c r="AF316" s="173"/>
      <c r="AG316" s="173"/>
      <c r="AH316" s="173"/>
      <c r="AI316" s="173"/>
      <c r="AJ316" s="173"/>
      <c r="AK316" s="173"/>
      <c r="AL316" s="173"/>
      <c r="AM316" s="173"/>
      <c r="AN316" s="173"/>
      <c r="AO316" s="173"/>
      <c r="AP316" s="173"/>
      <c r="AQ316" s="173"/>
      <c r="AR316" s="173"/>
      <c r="AS316" s="173"/>
      <c r="AT316" s="173"/>
      <c r="AU316" s="173"/>
      <c r="AV316" s="206"/>
    </row>
    <row r="317" spans="1:48" ht="14.5" thickBot="1">
      <c r="A317" s="554"/>
      <c r="B317" s="598"/>
      <c r="C317" s="165" t="s">
        <v>9</v>
      </c>
      <c r="D317" s="186"/>
      <c r="E317" s="186"/>
      <c r="F317" s="186"/>
      <c r="G317" s="186"/>
      <c r="H317" s="186"/>
      <c r="I317" s="186"/>
      <c r="J317" s="186"/>
      <c r="K317" s="186"/>
      <c r="L317" s="186"/>
      <c r="M317" s="186"/>
      <c r="N317" s="186"/>
      <c r="O317" s="186"/>
      <c r="P317" s="186"/>
      <c r="Q317" s="186"/>
      <c r="R317" s="186"/>
      <c r="S317" s="186"/>
      <c r="T317" s="186"/>
      <c r="U317" s="186"/>
      <c r="V317" s="186"/>
      <c r="W317" s="186"/>
      <c r="X317" s="186"/>
      <c r="Y317" s="186"/>
      <c r="Z317" s="205"/>
      <c r="AA317" s="173"/>
      <c r="AB317" s="173"/>
      <c r="AC317" s="173"/>
      <c r="AD317" s="173"/>
      <c r="AE317" s="173"/>
      <c r="AF317" s="173"/>
      <c r="AG317" s="173"/>
      <c r="AH317" s="173"/>
      <c r="AI317" s="173"/>
      <c r="AJ317" s="173"/>
      <c r="AK317" s="173"/>
      <c r="AL317" s="173"/>
      <c r="AM317" s="173"/>
      <c r="AN317" s="173"/>
      <c r="AO317" s="173"/>
      <c r="AP317" s="173"/>
      <c r="AQ317" s="173"/>
      <c r="AR317" s="173"/>
      <c r="AS317" s="173"/>
      <c r="AT317" s="173"/>
      <c r="AU317" s="173"/>
      <c r="AV317" s="206"/>
    </row>
    <row r="318" spans="1:48" ht="14.5" thickBot="1">
      <c r="A318" s="551"/>
      <c r="B318" s="226">
        <f>'1. Samlet budgetoversigt'!E333-(SUM('2. Specifikationer'!D321:Y321))</f>
        <v>0</v>
      </c>
      <c r="C318" s="166" t="s">
        <v>164</v>
      </c>
      <c r="D318" s="177" t="str">
        <f>IF(D316*D317=0,"",(D316*D317))</f>
        <v/>
      </c>
      <c r="E318" s="177" t="str">
        <f t="shared" ref="E318:AV318" si="28">IF(E316*E317=0,"",(E316*E317))</f>
        <v/>
      </c>
      <c r="F318" s="177" t="str">
        <f t="shared" si="28"/>
        <v/>
      </c>
      <c r="G318" s="177" t="str">
        <f t="shared" si="28"/>
        <v/>
      </c>
      <c r="H318" s="177" t="str">
        <f t="shared" si="28"/>
        <v/>
      </c>
      <c r="I318" s="177" t="str">
        <f t="shared" si="28"/>
        <v/>
      </c>
      <c r="J318" s="177" t="str">
        <f t="shared" si="28"/>
        <v/>
      </c>
      <c r="K318" s="177" t="str">
        <f t="shared" si="28"/>
        <v/>
      </c>
      <c r="L318" s="177" t="str">
        <f t="shared" si="28"/>
        <v/>
      </c>
      <c r="M318" s="177" t="str">
        <f t="shared" si="28"/>
        <v/>
      </c>
      <c r="N318" s="177" t="str">
        <f t="shared" si="28"/>
        <v/>
      </c>
      <c r="O318" s="177" t="str">
        <f t="shared" si="28"/>
        <v/>
      </c>
      <c r="P318" s="177" t="str">
        <f t="shared" si="28"/>
        <v/>
      </c>
      <c r="Q318" s="177" t="str">
        <f t="shared" si="28"/>
        <v/>
      </c>
      <c r="R318" s="177" t="str">
        <f t="shared" si="28"/>
        <v/>
      </c>
      <c r="S318" s="177" t="str">
        <f t="shared" si="28"/>
        <v/>
      </c>
      <c r="T318" s="177" t="str">
        <f t="shared" si="28"/>
        <v/>
      </c>
      <c r="U318" s="177" t="str">
        <f t="shared" si="28"/>
        <v/>
      </c>
      <c r="V318" s="177" t="str">
        <f t="shared" si="28"/>
        <v/>
      </c>
      <c r="W318" s="177" t="str">
        <f t="shared" si="28"/>
        <v/>
      </c>
      <c r="X318" s="177" t="str">
        <f t="shared" si="28"/>
        <v/>
      </c>
      <c r="Y318" s="177" t="str">
        <f t="shared" si="28"/>
        <v/>
      </c>
      <c r="Z318" s="210" t="str">
        <f t="shared" si="28"/>
        <v/>
      </c>
      <c r="AA318" s="211" t="str">
        <f t="shared" si="28"/>
        <v/>
      </c>
      <c r="AB318" s="211" t="str">
        <f t="shared" si="28"/>
        <v/>
      </c>
      <c r="AC318" s="211" t="str">
        <f t="shared" si="28"/>
        <v/>
      </c>
      <c r="AD318" s="211" t="str">
        <f t="shared" si="28"/>
        <v/>
      </c>
      <c r="AE318" s="211" t="str">
        <f t="shared" si="28"/>
        <v/>
      </c>
      <c r="AF318" s="211" t="str">
        <f t="shared" si="28"/>
        <v/>
      </c>
      <c r="AG318" s="211" t="str">
        <f t="shared" si="28"/>
        <v/>
      </c>
      <c r="AH318" s="211" t="str">
        <f t="shared" si="28"/>
        <v/>
      </c>
      <c r="AI318" s="211" t="str">
        <f t="shared" si="28"/>
        <v/>
      </c>
      <c r="AJ318" s="211" t="str">
        <f t="shared" si="28"/>
        <v/>
      </c>
      <c r="AK318" s="211" t="str">
        <f t="shared" si="28"/>
        <v/>
      </c>
      <c r="AL318" s="211" t="str">
        <f t="shared" si="28"/>
        <v/>
      </c>
      <c r="AM318" s="211" t="str">
        <f t="shared" si="28"/>
        <v/>
      </c>
      <c r="AN318" s="211" t="str">
        <f t="shared" si="28"/>
        <v/>
      </c>
      <c r="AO318" s="211" t="str">
        <f t="shared" si="28"/>
        <v/>
      </c>
      <c r="AP318" s="211" t="str">
        <f t="shared" si="28"/>
        <v/>
      </c>
      <c r="AQ318" s="211" t="str">
        <f t="shared" si="28"/>
        <v/>
      </c>
      <c r="AR318" s="211" t="str">
        <f t="shared" si="28"/>
        <v/>
      </c>
      <c r="AS318" s="211" t="str">
        <f t="shared" si="28"/>
        <v/>
      </c>
      <c r="AT318" s="211" t="str">
        <f t="shared" si="28"/>
        <v/>
      </c>
      <c r="AU318" s="211" t="str">
        <f t="shared" si="28"/>
        <v/>
      </c>
      <c r="AV318" s="212" t="str">
        <f t="shared" si="28"/>
        <v/>
      </c>
    </row>
    <row r="319" spans="1:48" ht="75" customHeight="1">
      <c r="A319" s="554" t="s">
        <v>3</v>
      </c>
      <c r="B319" s="595">
        <f>'1. Samlet budgetoversigt'!E334-(SUM('2. Specifikationer'!D325:Y325))</f>
        <v>0</v>
      </c>
      <c r="C319" s="170" t="s">
        <v>162</v>
      </c>
      <c r="D319" s="187"/>
      <c r="E319" s="187"/>
      <c r="F319" s="187"/>
      <c r="G319" s="187"/>
      <c r="H319" s="187"/>
      <c r="I319" s="187"/>
      <c r="J319" s="187"/>
      <c r="K319" s="187"/>
      <c r="L319" s="187"/>
      <c r="M319" s="187"/>
      <c r="N319" s="187"/>
      <c r="O319" s="187"/>
      <c r="P319" s="187"/>
      <c r="Q319" s="187"/>
      <c r="R319" s="187"/>
      <c r="S319" s="187"/>
      <c r="T319" s="187"/>
      <c r="U319" s="187"/>
      <c r="V319" s="187"/>
      <c r="W319" s="187"/>
      <c r="X319" s="187"/>
      <c r="Y319" s="187"/>
      <c r="Z319" s="205"/>
      <c r="AA319" s="173"/>
      <c r="AB319" s="173"/>
      <c r="AC319" s="173"/>
      <c r="AD319" s="173"/>
      <c r="AE319" s="173"/>
      <c r="AF319" s="173"/>
      <c r="AG319" s="173"/>
      <c r="AH319" s="173"/>
      <c r="AI319" s="173"/>
      <c r="AJ319" s="173"/>
      <c r="AK319" s="173"/>
      <c r="AL319" s="173"/>
      <c r="AM319" s="173"/>
      <c r="AN319" s="173"/>
      <c r="AO319" s="173"/>
      <c r="AP319" s="173"/>
      <c r="AQ319" s="173"/>
      <c r="AR319" s="173"/>
      <c r="AS319" s="173"/>
      <c r="AT319" s="173"/>
      <c r="AU319" s="173"/>
      <c r="AV319" s="206"/>
    </row>
    <row r="320" spans="1:48">
      <c r="A320" s="554"/>
      <c r="B320" s="595"/>
      <c r="C320" s="165" t="s">
        <v>163</v>
      </c>
      <c r="D320" s="186"/>
      <c r="E320" s="186"/>
      <c r="F320" s="186"/>
      <c r="G320" s="186"/>
      <c r="H320" s="186"/>
      <c r="I320" s="186"/>
      <c r="J320" s="186"/>
      <c r="K320" s="186"/>
      <c r="L320" s="186"/>
      <c r="M320" s="186"/>
      <c r="N320" s="186"/>
      <c r="O320" s="186"/>
      <c r="P320" s="186"/>
      <c r="Q320" s="186"/>
      <c r="R320" s="186"/>
      <c r="S320" s="186"/>
      <c r="T320" s="186"/>
      <c r="U320" s="186"/>
      <c r="V320" s="186"/>
      <c r="W320" s="186"/>
      <c r="X320" s="186"/>
      <c r="Y320" s="186"/>
      <c r="Z320" s="205"/>
      <c r="AA320" s="173"/>
      <c r="AB320" s="173"/>
      <c r="AC320" s="173"/>
      <c r="AD320" s="173"/>
      <c r="AE320" s="173"/>
      <c r="AF320" s="173"/>
      <c r="AG320" s="173"/>
      <c r="AH320" s="173"/>
      <c r="AI320" s="173"/>
      <c r="AJ320" s="173"/>
      <c r="AK320" s="173"/>
      <c r="AL320" s="173"/>
      <c r="AM320" s="173"/>
      <c r="AN320" s="173"/>
      <c r="AO320" s="173"/>
      <c r="AP320" s="173"/>
      <c r="AQ320" s="173"/>
      <c r="AR320" s="173"/>
      <c r="AS320" s="173"/>
      <c r="AT320" s="173"/>
      <c r="AU320" s="173"/>
      <c r="AV320" s="206"/>
    </row>
    <row r="321" spans="1:48">
      <c r="A321" s="554"/>
      <c r="B321" s="595"/>
      <c r="C321" s="165" t="s">
        <v>9</v>
      </c>
      <c r="D321" s="186"/>
      <c r="E321" s="186"/>
      <c r="F321" s="186"/>
      <c r="G321" s="186"/>
      <c r="H321" s="186"/>
      <c r="I321" s="186"/>
      <c r="J321" s="186"/>
      <c r="K321" s="186"/>
      <c r="L321" s="186"/>
      <c r="M321" s="186"/>
      <c r="N321" s="186"/>
      <c r="O321" s="186"/>
      <c r="P321" s="186"/>
      <c r="Q321" s="186"/>
      <c r="R321" s="186"/>
      <c r="S321" s="186"/>
      <c r="T321" s="186"/>
      <c r="U321" s="186"/>
      <c r="V321" s="186"/>
      <c r="W321" s="186"/>
      <c r="X321" s="186"/>
      <c r="Y321" s="186"/>
      <c r="Z321" s="205"/>
      <c r="AA321" s="173"/>
      <c r="AB321" s="173"/>
      <c r="AC321" s="173"/>
      <c r="AD321" s="173"/>
      <c r="AE321" s="173"/>
      <c r="AF321" s="173"/>
      <c r="AG321" s="173"/>
      <c r="AH321" s="173"/>
      <c r="AI321" s="173"/>
      <c r="AJ321" s="173"/>
      <c r="AK321" s="173"/>
      <c r="AL321" s="173"/>
      <c r="AM321" s="173"/>
      <c r="AN321" s="173"/>
      <c r="AO321" s="173"/>
      <c r="AP321" s="173"/>
      <c r="AQ321" s="173"/>
      <c r="AR321" s="173"/>
      <c r="AS321" s="173"/>
      <c r="AT321" s="173"/>
      <c r="AU321" s="173"/>
      <c r="AV321" s="206"/>
    </row>
    <row r="322" spans="1:48" ht="14.5" thickBot="1">
      <c r="A322" s="554"/>
      <c r="B322" s="595"/>
      <c r="C322" s="168" t="s">
        <v>164</v>
      </c>
      <c r="D322" s="180" t="str">
        <f>IF(D320*D321=0,"",(D320*D321))</f>
        <v/>
      </c>
      <c r="E322" s="180" t="str">
        <f t="shared" ref="E322:AV322" si="29">IF(E320*E321=0,"",(E320*E321))</f>
        <v/>
      </c>
      <c r="F322" s="180" t="str">
        <f t="shared" si="29"/>
        <v/>
      </c>
      <c r="G322" s="180" t="str">
        <f t="shared" si="29"/>
        <v/>
      </c>
      <c r="H322" s="180" t="str">
        <f t="shared" si="29"/>
        <v/>
      </c>
      <c r="I322" s="180" t="str">
        <f t="shared" si="29"/>
        <v/>
      </c>
      <c r="J322" s="180" t="str">
        <f t="shared" si="29"/>
        <v/>
      </c>
      <c r="K322" s="180" t="str">
        <f t="shared" si="29"/>
        <v/>
      </c>
      <c r="L322" s="180" t="str">
        <f t="shared" si="29"/>
        <v/>
      </c>
      <c r="M322" s="180" t="str">
        <f t="shared" si="29"/>
        <v/>
      </c>
      <c r="N322" s="180" t="str">
        <f t="shared" si="29"/>
        <v/>
      </c>
      <c r="O322" s="180" t="str">
        <f t="shared" si="29"/>
        <v/>
      </c>
      <c r="P322" s="180" t="str">
        <f t="shared" si="29"/>
        <v/>
      </c>
      <c r="Q322" s="180" t="str">
        <f t="shared" si="29"/>
        <v/>
      </c>
      <c r="R322" s="180" t="str">
        <f t="shared" si="29"/>
        <v/>
      </c>
      <c r="S322" s="180" t="str">
        <f t="shared" si="29"/>
        <v/>
      </c>
      <c r="T322" s="180" t="str">
        <f t="shared" si="29"/>
        <v/>
      </c>
      <c r="U322" s="180" t="str">
        <f t="shared" si="29"/>
        <v/>
      </c>
      <c r="V322" s="180" t="str">
        <f t="shared" si="29"/>
        <v/>
      </c>
      <c r="W322" s="180" t="str">
        <f t="shared" si="29"/>
        <v/>
      </c>
      <c r="X322" s="180" t="str">
        <f t="shared" si="29"/>
        <v/>
      </c>
      <c r="Y322" s="180" t="str">
        <f t="shared" si="29"/>
        <v/>
      </c>
      <c r="Z322" s="210" t="str">
        <f t="shared" si="29"/>
        <v/>
      </c>
      <c r="AA322" s="211" t="str">
        <f t="shared" si="29"/>
        <v/>
      </c>
      <c r="AB322" s="211" t="str">
        <f t="shared" si="29"/>
        <v/>
      </c>
      <c r="AC322" s="211" t="str">
        <f t="shared" si="29"/>
        <v/>
      </c>
      <c r="AD322" s="211" t="str">
        <f t="shared" si="29"/>
        <v/>
      </c>
      <c r="AE322" s="211" t="str">
        <f t="shared" si="29"/>
        <v/>
      </c>
      <c r="AF322" s="211" t="str">
        <f t="shared" si="29"/>
        <v/>
      </c>
      <c r="AG322" s="211" t="str">
        <f t="shared" si="29"/>
        <v/>
      </c>
      <c r="AH322" s="211" t="str">
        <f t="shared" si="29"/>
        <v/>
      </c>
      <c r="AI322" s="211" t="str">
        <f t="shared" si="29"/>
        <v/>
      </c>
      <c r="AJ322" s="211" t="str">
        <f t="shared" si="29"/>
        <v/>
      </c>
      <c r="AK322" s="211" t="str">
        <f t="shared" si="29"/>
        <v/>
      </c>
      <c r="AL322" s="211" t="str">
        <f t="shared" si="29"/>
        <v/>
      </c>
      <c r="AM322" s="211" t="str">
        <f t="shared" si="29"/>
        <v/>
      </c>
      <c r="AN322" s="211" t="str">
        <f t="shared" si="29"/>
        <v/>
      </c>
      <c r="AO322" s="211" t="str">
        <f t="shared" si="29"/>
        <v/>
      </c>
      <c r="AP322" s="211" t="str">
        <f t="shared" si="29"/>
        <v/>
      </c>
      <c r="AQ322" s="211" t="str">
        <f t="shared" si="29"/>
        <v/>
      </c>
      <c r="AR322" s="211" t="str">
        <f t="shared" si="29"/>
        <v/>
      </c>
      <c r="AS322" s="211" t="str">
        <f t="shared" si="29"/>
        <v/>
      </c>
      <c r="AT322" s="211" t="str">
        <f t="shared" si="29"/>
        <v/>
      </c>
      <c r="AU322" s="211" t="str">
        <f t="shared" si="29"/>
        <v/>
      </c>
      <c r="AV322" s="212" t="str">
        <f t="shared" si="29"/>
        <v/>
      </c>
    </row>
    <row r="323" spans="1:48" ht="75" customHeight="1" thickBot="1">
      <c r="A323" s="548" t="s">
        <v>69</v>
      </c>
      <c r="B323" s="594">
        <f>'1. Samlet budgetoversigt'!E335-(SUM('2. Specifikationer'!D327:Y327))</f>
        <v>0</v>
      </c>
      <c r="C323" s="167" t="s">
        <v>162</v>
      </c>
      <c r="D323" s="185"/>
      <c r="E323" s="185"/>
      <c r="F323" s="185"/>
      <c r="G323" s="185"/>
      <c r="H323" s="185"/>
      <c r="I323" s="185"/>
      <c r="J323" s="185"/>
      <c r="K323" s="185"/>
      <c r="L323" s="185"/>
      <c r="M323" s="185"/>
      <c r="N323" s="185"/>
      <c r="O323" s="185"/>
      <c r="P323" s="185"/>
      <c r="Q323" s="185"/>
      <c r="R323" s="185"/>
      <c r="S323" s="185"/>
      <c r="T323" s="185"/>
      <c r="U323" s="185"/>
      <c r="V323" s="185"/>
      <c r="W323" s="185"/>
      <c r="X323" s="185"/>
      <c r="Y323" s="185"/>
      <c r="Z323" s="205"/>
      <c r="AA323" s="173"/>
      <c r="AB323" s="173"/>
      <c r="AC323" s="173"/>
      <c r="AD323" s="173"/>
      <c r="AE323" s="173"/>
      <c r="AF323" s="173"/>
      <c r="AG323" s="173"/>
      <c r="AH323" s="173"/>
      <c r="AI323" s="173"/>
      <c r="AJ323" s="173"/>
      <c r="AK323" s="173"/>
      <c r="AL323" s="173"/>
      <c r="AM323" s="173"/>
      <c r="AN323" s="173"/>
      <c r="AO323" s="173"/>
      <c r="AP323" s="173"/>
      <c r="AQ323" s="173"/>
      <c r="AR323" s="173"/>
      <c r="AS323" s="173"/>
      <c r="AT323" s="173"/>
      <c r="AU323" s="173"/>
      <c r="AV323" s="206"/>
    </row>
    <row r="324" spans="1:48" ht="14.5" thickBot="1">
      <c r="A324" s="548"/>
      <c r="B324" s="594"/>
      <c r="C324" s="166" t="s">
        <v>164</v>
      </c>
      <c r="D324" s="188"/>
      <c r="E324" s="188"/>
      <c r="F324" s="188"/>
      <c r="G324" s="188"/>
      <c r="H324" s="188"/>
      <c r="I324" s="188"/>
      <c r="J324" s="188"/>
      <c r="K324" s="188"/>
      <c r="L324" s="188"/>
      <c r="M324" s="188"/>
      <c r="N324" s="188"/>
      <c r="O324" s="188"/>
      <c r="P324" s="188"/>
      <c r="Q324" s="188"/>
      <c r="R324" s="188"/>
      <c r="S324" s="188"/>
      <c r="T324" s="188"/>
      <c r="U324" s="188"/>
      <c r="V324" s="188"/>
      <c r="W324" s="188"/>
      <c r="X324" s="188"/>
      <c r="Y324" s="188"/>
      <c r="Z324" s="205"/>
      <c r="AA324" s="173"/>
      <c r="AB324" s="173"/>
      <c r="AC324" s="173"/>
      <c r="AD324" s="173"/>
      <c r="AE324" s="173"/>
      <c r="AF324" s="173"/>
      <c r="AG324" s="173"/>
      <c r="AH324" s="173"/>
      <c r="AI324" s="173"/>
      <c r="AJ324" s="173"/>
      <c r="AK324" s="173"/>
      <c r="AL324" s="173"/>
      <c r="AM324" s="173"/>
      <c r="AN324" s="173"/>
      <c r="AO324" s="173"/>
      <c r="AP324" s="173"/>
      <c r="AQ324" s="173"/>
      <c r="AR324" s="173"/>
      <c r="AS324" s="173"/>
      <c r="AT324" s="173"/>
      <c r="AU324" s="173"/>
      <c r="AV324" s="206"/>
    </row>
    <row r="325" spans="1:48" ht="75" customHeight="1" thickBot="1">
      <c r="A325" s="548" t="s">
        <v>187</v>
      </c>
      <c r="B325" s="594">
        <f>'1. Samlet budgetoversigt'!E336-(SUM('2. Specifikationer'!D329:Y329))</f>
        <v>0</v>
      </c>
      <c r="C325" s="167" t="s">
        <v>162</v>
      </c>
      <c r="D325" s="185"/>
      <c r="E325" s="185"/>
      <c r="F325" s="185"/>
      <c r="G325" s="185"/>
      <c r="H325" s="185"/>
      <c r="I325" s="185"/>
      <c r="J325" s="185"/>
      <c r="K325" s="185"/>
      <c r="L325" s="185"/>
      <c r="M325" s="185"/>
      <c r="N325" s="185"/>
      <c r="O325" s="185"/>
      <c r="P325" s="185"/>
      <c r="Q325" s="185"/>
      <c r="R325" s="185"/>
      <c r="S325" s="185"/>
      <c r="T325" s="185"/>
      <c r="U325" s="185"/>
      <c r="V325" s="185"/>
      <c r="W325" s="185"/>
      <c r="X325" s="185"/>
      <c r="Y325" s="185"/>
      <c r="Z325" s="205"/>
      <c r="AA325" s="173"/>
      <c r="AB325" s="173"/>
      <c r="AC325" s="173"/>
      <c r="AD325" s="173"/>
      <c r="AE325" s="173"/>
      <c r="AF325" s="173"/>
      <c r="AG325" s="173"/>
      <c r="AH325" s="173"/>
      <c r="AI325" s="173"/>
      <c r="AJ325" s="173"/>
      <c r="AK325" s="173"/>
      <c r="AL325" s="173"/>
      <c r="AM325" s="173"/>
      <c r="AN325" s="173"/>
      <c r="AO325" s="173"/>
      <c r="AP325" s="173"/>
      <c r="AQ325" s="173"/>
      <c r="AR325" s="173"/>
      <c r="AS325" s="173"/>
      <c r="AT325" s="173"/>
      <c r="AU325" s="173"/>
      <c r="AV325" s="206"/>
    </row>
    <row r="326" spans="1:48" ht="14.5" thickBot="1">
      <c r="A326" s="548"/>
      <c r="B326" s="594"/>
      <c r="C326" s="168" t="s">
        <v>164</v>
      </c>
      <c r="D326" s="188"/>
      <c r="E326" s="188"/>
      <c r="F326" s="188"/>
      <c r="G326" s="188"/>
      <c r="H326" s="188"/>
      <c r="I326" s="188"/>
      <c r="J326" s="188"/>
      <c r="K326" s="188"/>
      <c r="L326" s="188"/>
      <c r="M326" s="188"/>
      <c r="N326" s="188"/>
      <c r="O326" s="188"/>
      <c r="P326" s="188"/>
      <c r="Q326" s="188"/>
      <c r="R326" s="188"/>
      <c r="S326" s="188"/>
      <c r="T326" s="188"/>
      <c r="U326" s="188"/>
      <c r="V326" s="188"/>
      <c r="W326" s="188"/>
      <c r="X326" s="188"/>
      <c r="Y326" s="188"/>
      <c r="Z326" s="205"/>
      <c r="AA326" s="173"/>
      <c r="AB326" s="173"/>
      <c r="AC326" s="173"/>
      <c r="AD326" s="173"/>
      <c r="AE326" s="173"/>
      <c r="AF326" s="173"/>
      <c r="AG326" s="173"/>
      <c r="AH326" s="173"/>
      <c r="AI326" s="173"/>
      <c r="AJ326" s="173"/>
      <c r="AK326" s="173"/>
      <c r="AL326" s="173"/>
      <c r="AM326" s="173"/>
      <c r="AN326" s="173"/>
      <c r="AO326" s="173"/>
      <c r="AP326" s="173"/>
      <c r="AQ326" s="173"/>
      <c r="AR326" s="173"/>
      <c r="AS326" s="173"/>
      <c r="AT326" s="173"/>
      <c r="AU326" s="173"/>
      <c r="AV326" s="206"/>
    </row>
    <row r="327" spans="1:48" ht="14.5" thickBot="1">
      <c r="A327" s="182" t="s">
        <v>188</v>
      </c>
      <c r="B327" s="227">
        <f>'1. Samlet budgetoversigt'!E337-(SUM('2. Specifikationer'!D330:Y330))</f>
        <v>0</v>
      </c>
      <c r="C327" s="169" t="s">
        <v>188</v>
      </c>
      <c r="D327" s="189"/>
      <c r="E327" s="189"/>
      <c r="F327" s="189"/>
      <c r="G327" s="189"/>
      <c r="H327" s="189"/>
      <c r="I327" s="189"/>
      <c r="J327" s="189"/>
      <c r="K327" s="189"/>
      <c r="L327" s="189"/>
      <c r="M327" s="189"/>
      <c r="N327" s="189"/>
      <c r="O327" s="189"/>
      <c r="P327" s="189"/>
      <c r="Q327" s="189"/>
      <c r="R327" s="189"/>
      <c r="S327" s="189"/>
      <c r="T327" s="189"/>
      <c r="U327" s="189"/>
      <c r="V327" s="189"/>
      <c r="W327" s="189"/>
      <c r="X327" s="189"/>
      <c r="Y327" s="189"/>
      <c r="Z327" s="205"/>
      <c r="AA327" s="173"/>
      <c r="AB327" s="173"/>
      <c r="AC327" s="173"/>
      <c r="AD327" s="173"/>
      <c r="AE327" s="173"/>
      <c r="AF327" s="173"/>
      <c r="AG327" s="173"/>
      <c r="AH327" s="173"/>
      <c r="AI327" s="173"/>
      <c r="AJ327" s="173"/>
      <c r="AK327" s="173"/>
      <c r="AL327" s="173"/>
      <c r="AM327" s="173"/>
      <c r="AN327" s="173"/>
      <c r="AO327" s="173"/>
      <c r="AP327" s="173"/>
      <c r="AQ327" s="173"/>
      <c r="AR327" s="173"/>
      <c r="AS327" s="173"/>
      <c r="AT327" s="173"/>
      <c r="AU327" s="173"/>
      <c r="AV327" s="206"/>
    </row>
    <row r="328" spans="1:48" ht="75" customHeight="1" thickBot="1">
      <c r="A328" s="548" t="s">
        <v>68</v>
      </c>
      <c r="B328" s="594">
        <f>'1. Samlet budgetoversigt'!E339-(SUM('2. Specifikationer'!D332:Y332))</f>
        <v>0</v>
      </c>
      <c r="C328" s="170" t="s">
        <v>162</v>
      </c>
      <c r="D328" s="185"/>
      <c r="E328" s="185"/>
      <c r="F328" s="185"/>
      <c r="G328" s="185"/>
      <c r="H328" s="185"/>
      <c r="I328" s="185"/>
      <c r="J328" s="185"/>
      <c r="K328" s="185"/>
      <c r="L328" s="185"/>
      <c r="M328" s="185"/>
      <c r="N328" s="185"/>
      <c r="O328" s="185"/>
      <c r="P328" s="185"/>
      <c r="Q328" s="185"/>
      <c r="R328" s="185"/>
      <c r="S328" s="185"/>
      <c r="T328" s="185"/>
      <c r="U328" s="185"/>
      <c r="V328" s="185"/>
      <c r="W328" s="185"/>
      <c r="X328" s="185"/>
      <c r="Y328" s="185"/>
      <c r="Z328" s="205"/>
      <c r="AA328" s="173"/>
      <c r="AB328" s="173"/>
      <c r="AC328" s="173"/>
      <c r="AD328" s="173"/>
      <c r="AE328" s="173"/>
      <c r="AF328" s="173"/>
      <c r="AG328" s="173"/>
      <c r="AH328" s="173"/>
      <c r="AI328" s="173"/>
      <c r="AJ328" s="173"/>
      <c r="AK328" s="173"/>
      <c r="AL328" s="173"/>
      <c r="AM328" s="173"/>
      <c r="AN328" s="173"/>
      <c r="AO328" s="173"/>
      <c r="AP328" s="173"/>
      <c r="AQ328" s="173"/>
      <c r="AR328" s="173"/>
      <c r="AS328" s="173"/>
      <c r="AT328" s="173"/>
      <c r="AU328" s="173"/>
      <c r="AV328" s="206"/>
    </row>
    <row r="329" spans="1:48" ht="14.5" thickBot="1">
      <c r="A329" s="548"/>
      <c r="B329" s="594"/>
      <c r="C329" s="166" t="s">
        <v>164</v>
      </c>
      <c r="D329" s="190"/>
      <c r="E329" s="188"/>
      <c r="F329" s="188"/>
      <c r="G329" s="188"/>
      <c r="H329" s="188"/>
      <c r="I329" s="188"/>
      <c r="J329" s="188"/>
      <c r="K329" s="188"/>
      <c r="L329" s="188"/>
      <c r="M329" s="188"/>
      <c r="N329" s="188"/>
      <c r="O329" s="188"/>
      <c r="P329" s="188"/>
      <c r="Q329" s="188"/>
      <c r="R329" s="188"/>
      <c r="S329" s="188"/>
      <c r="T329" s="188"/>
      <c r="U329" s="188"/>
      <c r="V329" s="188"/>
      <c r="W329" s="188"/>
      <c r="X329" s="188"/>
      <c r="Y329" s="188"/>
      <c r="Z329" s="207"/>
      <c r="AA329" s="208"/>
      <c r="AB329" s="208"/>
      <c r="AC329" s="208"/>
      <c r="AD329" s="208"/>
      <c r="AE329" s="208"/>
      <c r="AF329" s="208"/>
      <c r="AG329" s="208"/>
      <c r="AH329" s="208"/>
      <c r="AI329" s="208"/>
      <c r="AJ329" s="208"/>
      <c r="AK329" s="208"/>
      <c r="AL329" s="208"/>
      <c r="AM329" s="208"/>
      <c r="AN329" s="208"/>
      <c r="AO329" s="208"/>
      <c r="AP329" s="208"/>
      <c r="AQ329" s="208"/>
      <c r="AR329" s="208"/>
      <c r="AS329" s="208"/>
      <c r="AT329" s="208"/>
      <c r="AU329" s="208"/>
      <c r="AV329" s="209"/>
    </row>
    <row r="334" spans="1:48">
      <c r="A334" s="174" t="s">
        <v>24</v>
      </c>
      <c r="B334" s="175" t="str">
        <f>IF('1. Samlet budgetoversigt'!B350="","",'1. Samlet budgetoversigt'!B350)</f>
        <v/>
      </c>
      <c r="C334" s="174" t="s">
        <v>50</v>
      </c>
    </row>
    <row r="336" spans="1:48" ht="14.5" thickBot="1">
      <c r="B336" s="174" t="s">
        <v>160</v>
      </c>
      <c r="C336" s="179" t="s">
        <v>161</v>
      </c>
      <c r="D336" s="183" t="s">
        <v>165</v>
      </c>
      <c r="E336" s="183" t="s">
        <v>166</v>
      </c>
      <c r="F336" s="183" t="s">
        <v>167</v>
      </c>
      <c r="G336" s="183" t="s">
        <v>168</v>
      </c>
      <c r="H336" s="183" t="s">
        <v>169</v>
      </c>
      <c r="I336" s="183" t="s">
        <v>170</v>
      </c>
      <c r="J336" s="183" t="s">
        <v>171</v>
      </c>
      <c r="K336" s="183" t="s">
        <v>172</v>
      </c>
      <c r="L336" s="183" t="s">
        <v>173</v>
      </c>
      <c r="M336" s="183" t="s">
        <v>174</v>
      </c>
      <c r="N336" s="183" t="s">
        <v>175</v>
      </c>
      <c r="O336" s="183" t="s">
        <v>176</v>
      </c>
      <c r="P336" s="183" t="s">
        <v>177</v>
      </c>
      <c r="Q336" s="183" t="s">
        <v>178</v>
      </c>
      <c r="R336" s="183" t="s">
        <v>179</v>
      </c>
      <c r="S336" s="183" t="s">
        <v>180</v>
      </c>
      <c r="T336" s="183" t="s">
        <v>181</v>
      </c>
      <c r="U336" s="183" t="s">
        <v>182</v>
      </c>
      <c r="V336" s="183" t="s">
        <v>183</v>
      </c>
      <c r="W336" s="183" t="s">
        <v>184</v>
      </c>
      <c r="X336" s="183" t="s">
        <v>185</v>
      </c>
      <c r="Y336" s="183" t="s">
        <v>186</v>
      </c>
      <c r="Z336" s="201" t="s">
        <v>199</v>
      </c>
      <c r="AA336" s="172"/>
      <c r="AB336" s="172"/>
      <c r="AC336" s="172"/>
      <c r="AD336" s="172"/>
      <c r="AE336" s="172"/>
      <c r="AF336" s="172"/>
      <c r="AG336" s="172"/>
      <c r="AH336" s="172"/>
      <c r="AI336" s="172"/>
      <c r="AJ336" s="172"/>
      <c r="AK336" s="172"/>
      <c r="AL336" s="172"/>
      <c r="AM336" s="172"/>
      <c r="AN336" s="172"/>
      <c r="AO336" s="172"/>
      <c r="AP336" s="172"/>
      <c r="AQ336" s="172"/>
      <c r="AR336" s="172"/>
      <c r="AS336" s="172"/>
      <c r="AT336" s="172"/>
      <c r="AU336" s="172"/>
      <c r="AV336" s="172"/>
    </row>
    <row r="337" spans="1:48" ht="75" customHeight="1">
      <c r="A337" s="550" t="s">
        <v>67</v>
      </c>
      <c r="B337" s="596" t="s">
        <v>201</v>
      </c>
      <c r="C337" s="181" t="s">
        <v>162</v>
      </c>
      <c r="D337" s="185"/>
      <c r="E337" s="185"/>
      <c r="F337" s="185"/>
      <c r="G337" s="185"/>
      <c r="H337" s="185"/>
      <c r="I337" s="185"/>
      <c r="J337" s="185"/>
      <c r="K337" s="185"/>
      <c r="L337" s="185"/>
      <c r="M337" s="185"/>
      <c r="N337" s="185"/>
      <c r="O337" s="185"/>
      <c r="P337" s="185"/>
      <c r="Q337" s="185"/>
      <c r="R337" s="185"/>
      <c r="S337" s="185"/>
      <c r="T337" s="185"/>
      <c r="U337" s="185"/>
      <c r="V337" s="185"/>
      <c r="W337" s="185"/>
      <c r="X337" s="185"/>
      <c r="Y337" s="185"/>
      <c r="Z337" s="202"/>
      <c r="AA337" s="203"/>
      <c r="AB337" s="203"/>
      <c r="AC337" s="203"/>
      <c r="AD337" s="203"/>
      <c r="AE337" s="203"/>
      <c r="AF337" s="203"/>
      <c r="AG337" s="203"/>
      <c r="AH337" s="203"/>
      <c r="AI337" s="203"/>
      <c r="AJ337" s="203"/>
      <c r="AK337" s="203"/>
      <c r="AL337" s="203"/>
      <c r="AM337" s="203"/>
      <c r="AN337" s="203"/>
      <c r="AO337" s="203"/>
      <c r="AP337" s="203"/>
      <c r="AQ337" s="203"/>
      <c r="AR337" s="203"/>
      <c r="AS337" s="203"/>
      <c r="AT337" s="203"/>
      <c r="AU337" s="203"/>
      <c r="AV337" s="204"/>
    </row>
    <row r="338" spans="1:48">
      <c r="A338" s="554"/>
      <c r="B338" s="597"/>
      <c r="C338" s="165" t="s">
        <v>163</v>
      </c>
      <c r="D338" s="186"/>
      <c r="E338" s="186"/>
      <c r="F338" s="186"/>
      <c r="G338" s="186"/>
      <c r="H338" s="186"/>
      <c r="I338" s="186"/>
      <c r="J338" s="186"/>
      <c r="K338" s="186"/>
      <c r="L338" s="186"/>
      <c r="M338" s="186"/>
      <c r="N338" s="186"/>
      <c r="O338" s="186"/>
      <c r="P338" s="186"/>
      <c r="Q338" s="186"/>
      <c r="R338" s="186"/>
      <c r="S338" s="186"/>
      <c r="T338" s="186"/>
      <c r="U338" s="186"/>
      <c r="V338" s="186"/>
      <c r="W338" s="186"/>
      <c r="X338" s="186"/>
      <c r="Y338" s="186"/>
      <c r="Z338" s="205"/>
      <c r="AA338" s="173"/>
      <c r="AB338" s="173"/>
      <c r="AC338" s="173"/>
      <c r="AD338" s="173"/>
      <c r="AE338" s="173"/>
      <c r="AF338" s="173"/>
      <c r="AG338" s="173"/>
      <c r="AH338" s="173"/>
      <c r="AI338" s="173"/>
      <c r="AJ338" s="173"/>
      <c r="AK338" s="173"/>
      <c r="AL338" s="173"/>
      <c r="AM338" s="173"/>
      <c r="AN338" s="173"/>
      <c r="AO338" s="173"/>
      <c r="AP338" s="173"/>
      <c r="AQ338" s="173"/>
      <c r="AR338" s="173"/>
      <c r="AS338" s="173"/>
      <c r="AT338" s="173"/>
      <c r="AU338" s="173"/>
      <c r="AV338" s="206"/>
    </row>
    <row r="339" spans="1:48" ht="14.5" thickBot="1">
      <c r="A339" s="554"/>
      <c r="B339" s="598"/>
      <c r="C339" s="165" t="s">
        <v>9</v>
      </c>
      <c r="D339" s="186"/>
      <c r="E339" s="186"/>
      <c r="F339" s="186"/>
      <c r="G339" s="186"/>
      <c r="H339" s="186"/>
      <c r="I339" s="186"/>
      <c r="J339" s="186"/>
      <c r="K339" s="186"/>
      <c r="L339" s="186"/>
      <c r="M339" s="186"/>
      <c r="N339" s="186"/>
      <c r="O339" s="186"/>
      <c r="P339" s="186"/>
      <c r="Q339" s="186"/>
      <c r="R339" s="186"/>
      <c r="S339" s="186"/>
      <c r="T339" s="186"/>
      <c r="U339" s="186"/>
      <c r="V339" s="186"/>
      <c r="W339" s="186"/>
      <c r="X339" s="186"/>
      <c r="Y339" s="186"/>
      <c r="Z339" s="205"/>
      <c r="AA339" s="173"/>
      <c r="AB339" s="173"/>
      <c r="AC339" s="173"/>
      <c r="AD339" s="173"/>
      <c r="AE339" s="173"/>
      <c r="AF339" s="173"/>
      <c r="AG339" s="173"/>
      <c r="AH339" s="173"/>
      <c r="AI339" s="173"/>
      <c r="AJ339" s="173"/>
      <c r="AK339" s="173"/>
      <c r="AL339" s="173"/>
      <c r="AM339" s="173"/>
      <c r="AN339" s="173"/>
      <c r="AO339" s="173"/>
      <c r="AP339" s="173"/>
      <c r="AQ339" s="173"/>
      <c r="AR339" s="173"/>
      <c r="AS339" s="173"/>
      <c r="AT339" s="173"/>
      <c r="AU339" s="173"/>
      <c r="AV339" s="206"/>
    </row>
    <row r="340" spans="1:48" ht="14.5" thickBot="1">
      <c r="A340" s="551"/>
      <c r="B340" s="226">
        <f>'1. Samlet budgetoversigt'!E355-(SUM('2. Specifikationer'!D343:Y343))</f>
        <v>0</v>
      </c>
      <c r="C340" s="166" t="s">
        <v>164</v>
      </c>
      <c r="D340" s="177" t="str">
        <f>IF(D338*D339=0,"",(D338*D339))</f>
        <v/>
      </c>
      <c r="E340" s="177" t="str">
        <f t="shared" ref="E340:AV340" si="30">IF(E338*E339=0,"",(E338*E339))</f>
        <v/>
      </c>
      <c r="F340" s="177" t="str">
        <f t="shared" si="30"/>
        <v/>
      </c>
      <c r="G340" s="177" t="str">
        <f t="shared" si="30"/>
        <v/>
      </c>
      <c r="H340" s="177" t="str">
        <f t="shared" si="30"/>
        <v/>
      </c>
      <c r="I340" s="177" t="str">
        <f t="shared" si="30"/>
        <v/>
      </c>
      <c r="J340" s="177" t="str">
        <f t="shared" si="30"/>
        <v/>
      </c>
      <c r="K340" s="177" t="str">
        <f t="shared" si="30"/>
        <v/>
      </c>
      <c r="L340" s="177" t="str">
        <f t="shared" si="30"/>
        <v/>
      </c>
      <c r="M340" s="177" t="str">
        <f t="shared" si="30"/>
        <v/>
      </c>
      <c r="N340" s="177" t="str">
        <f t="shared" si="30"/>
        <v/>
      </c>
      <c r="O340" s="177" t="str">
        <f t="shared" si="30"/>
        <v/>
      </c>
      <c r="P340" s="177" t="str">
        <f t="shared" si="30"/>
        <v/>
      </c>
      <c r="Q340" s="177" t="str">
        <f t="shared" si="30"/>
        <v/>
      </c>
      <c r="R340" s="177" t="str">
        <f t="shared" si="30"/>
        <v/>
      </c>
      <c r="S340" s="177" t="str">
        <f t="shared" si="30"/>
        <v/>
      </c>
      <c r="T340" s="177" t="str">
        <f t="shared" si="30"/>
        <v/>
      </c>
      <c r="U340" s="177" t="str">
        <f t="shared" si="30"/>
        <v/>
      </c>
      <c r="V340" s="177" t="str">
        <f t="shared" si="30"/>
        <v/>
      </c>
      <c r="W340" s="177" t="str">
        <f t="shared" si="30"/>
        <v/>
      </c>
      <c r="X340" s="177" t="str">
        <f t="shared" si="30"/>
        <v/>
      </c>
      <c r="Y340" s="177" t="str">
        <f t="shared" si="30"/>
        <v/>
      </c>
      <c r="Z340" s="210" t="str">
        <f t="shared" si="30"/>
        <v/>
      </c>
      <c r="AA340" s="211" t="str">
        <f t="shared" si="30"/>
        <v/>
      </c>
      <c r="AB340" s="211" t="str">
        <f t="shared" si="30"/>
        <v/>
      </c>
      <c r="AC340" s="211" t="str">
        <f t="shared" si="30"/>
        <v/>
      </c>
      <c r="AD340" s="211" t="str">
        <f t="shared" si="30"/>
        <v/>
      </c>
      <c r="AE340" s="211" t="str">
        <f t="shared" si="30"/>
        <v/>
      </c>
      <c r="AF340" s="211" t="str">
        <f t="shared" si="30"/>
        <v/>
      </c>
      <c r="AG340" s="211" t="str">
        <f t="shared" si="30"/>
        <v/>
      </c>
      <c r="AH340" s="211" t="str">
        <f t="shared" si="30"/>
        <v/>
      </c>
      <c r="AI340" s="211" t="str">
        <f t="shared" si="30"/>
        <v/>
      </c>
      <c r="AJ340" s="211" t="str">
        <f t="shared" si="30"/>
        <v/>
      </c>
      <c r="AK340" s="211" t="str">
        <f t="shared" si="30"/>
        <v/>
      </c>
      <c r="AL340" s="211" t="str">
        <f t="shared" si="30"/>
        <v/>
      </c>
      <c r="AM340" s="211" t="str">
        <f t="shared" si="30"/>
        <v/>
      </c>
      <c r="AN340" s="211" t="str">
        <f t="shared" si="30"/>
        <v/>
      </c>
      <c r="AO340" s="211" t="str">
        <f t="shared" si="30"/>
        <v/>
      </c>
      <c r="AP340" s="211" t="str">
        <f t="shared" si="30"/>
        <v/>
      </c>
      <c r="AQ340" s="211" t="str">
        <f t="shared" si="30"/>
        <v/>
      </c>
      <c r="AR340" s="211" t="str">
        <f t="shared" si="30"/>
        <v/>
      </c>
      <c r="AS340" s="211" t="str">
        <f t="shared" si="30"/>
        <v/>
      </c>
      <c r="AT340" s="211" t="str">
        <f t="shared" si="30"/>
        <v/>
      </c>
      <c r="AU340" s="211" t="str">
        <f t="shared" si="30"/>
        <v/>
      </c>
      <c r="AV340" s="212" t="str">
        <f t="shared" si="30"/>
        <v/>
      </c>
    </row>
    <row r="341" spans="1:48" ht="75" customHeight="1">
      <c r="A341" s="554" t="s">
        <v>3</v>
      </c>
      <c r="B341" s="595">
        <f>'1. Samlet budgetoversigt'!E356-(SUM('2. Specifikationer'!D347:Y347))</f>
        <v>0</v>
      </c>
      <c r="C341" s="170" t="s">
        <v>162</v>
      </c>
      <c r="D341" s="187"/>
      <c r="E341" s="187"/>
      <c r="F341" s="187"/>
      <c r="G341" s="187"/>
      <c r="H341" s="187"/>
      <c r="I341" s="187"/>
      <c r="J341" s="187"/>
      <c r="K341" s="187"/>
      <c r="L341" s="187"/>
      <c r="M341" s="187"/>
      <c r="N341" s="187"/>
      <c r="O341" s="187"/>
      <c r="P341" s="187"/>
      <c r="Q341" s="187"/>
      <c r="R341" s="187"/>
      <c r="S341" s="187"/>
      <c r="T341" s="187"/>
      <c r="U341" s="187"/>
      <c r="V341" s="187"/>
      <c r="W341" s="187"/>
      <c r="X341" s="187"/>
      <c r="Y341" s="187"/>
      <c r="Z341" s="205"/>
      <c r="AA341" s="173"/>
      <c r="AB341" s="173"/>
      <c r="AC341" s="173"/>
      <c r="AD341" s="173"/>
      <c r="AE341" s="173"/>
      <c r="AF341" s="173"/>
      <c r="AG341" s="173"/>
      <c r="AH341" s="173"/>
      <c r="AI341" s="173"/>
      <c r="AJ341" s="173"/>
      <c r="AK341" s="173"/>
      <c r="AL341" s="173"/>
      <c r="AM341" s="173"/>
      <c r="AN341" s="173"/>
      <c r="AO341" s="173"/>
      <c r="AP341" s="173"/>
      <c r="AQ341" s="173"/>
      <c r="AR341" s="173"/>
      <c r="AS341" s="173"/>
      <c r="AT341" s="173"/>
      <c r="AU341" s="173"/>
      <c r="AV341" s="206"/>
    </row>
    <row r="342" spans="1:48">
      <c r="A342" s="554"/>
      <c r="B342" s="595"/>
      <c r="C342" s="165" t="s">
        <v>163</v>
      </c>
      <c r="D342" s="186"/>
      <c r="E342" s="186"/>
      <c r="F342" s="186"/>
      <c r="G342" s="186"/>
      <c r="H342" s="186"/>
      <c r="I342" s="186"/>
      <c r="J342" s="186"/>
      <c r="K342" s="186"/>
      <c r="L342" s="186"/>
      <c r="M342" s="186"/>
      <c r="N342" s="186"/>
      <c r="O342" s="186"/>
      <c r="P342" s="186"/>
      <c r="Q342" s="186"/>
      <c r="R342" s="186"/>
      <c r="S342" s="186"/>
      <c r="T342" s="186"/>
      <c r="U342" s="186"/>
      <c r="V342" s="186"/>
      <c r="W342" s="186"/>
      <c r="X342" s="186"/>
      <c r="Y342" s="186"/>
      <c r="Z342" s="205"/>
      <c r="AA342" s="173"/>
      <c r="AB342" s="173"/>
      <c r="AC342" s="173"/>
      <c r="AD342" s="173"/>
      <c r="AE342" s="173"/>
      <c r="AF342" s="173"/>
      <c r="AG342" s="173"/>
      <c r="AH342" s="173"/>
      <c r="AI342" s="173"/>
      <c r="AJ342" s="173"/>
      <c r="AK342" s="173"/>
      <c r="AL342" s="173"/>
      <c r="AM342" s="173"/>
      <c r="AN342" s="173"/>
      <c r="AO342" s="173"/>
      <c r="AP342" s="173"/>
      <c r="AQ342" s="173"/>
      <c r="AR342" s="173"/>
      <c r="AS342" s="173"/>
      <c r="AT342" s="173"/>
      <c r="AU342" s="173"/>
      <c r="AV342" s="206"/>
    </row>
    <row r="343" spans="1:48">
      <c r="A343" s="554"/>
      <c r="B343" s="595"/>
      <c r="C343" s="165" t="s">
        <v>9</v>
      </c>
      <c r="D343" s="186"/>
      <c r="E343" s="186"/>
      <c r="F343" s="186"/>
      <c r="G343" s="186"/>
      <c r="H343" s="186"/>
      <c r="I343" s="186"/>
      <c r="J343" s="186"/>
      <c r="K343" s="186"/>
      <c r="L343" s="186"/>
      <c r="M343" s="186"/>
      <c r="N343" s="186"/>
      <c r="O343" s="186"/>
      <c r="P343" s="186"/>
      <c r="Q343" s="186"/>
      <c r="R343" s="186"/>
      <c r="S343" s="186"/>
      <c r="T343" s="186"/>
      <c r="U343" s="186"/>
      <c r="V343" s="186"/>
      <c r="W343" s="186"/>
      <c r="X343" s="186"/>
      <c r="Y343" s="186"/>
      <c r="Z343" s="205"/>
      <c r="AA343" s="173"/>
      <c r="AB343" s="173"/>
      <c r="AC343" s="173"/>
      <c r="AD343" s="173"/>
      <c r="AE343" s="173"/>
      <c r="AF343" s="173"/>
      <c r="AG343" s="173"/>
      <c r="AH343" s="173"/>
      <c r="AI343" s="173"/>
      <c r="AJ343" s="173"/>
      <c r="AK343" s="173"/>
      <c r="AL343" s="173"/>
      <c r="AM343" s="173"/>
      <c r="AN343" s="173"/>
      <c r="AO343" s="173"/>
      <c r="AP343" s="173"/>
      <c r="AQ343" s="173"/>
      <c r="AR343" s="173"/>
      <c r="AS343" s="173"/>
      <c r="AT343" s="173"/>
      <c r="AU343" s="173"/>
      <c r="AV343" s="206"/>
    </row>
    <row r="344" spans="1:48" ht="14.5" thickBot="1">
      <c r="A344" s="554"/>
      <c r="B344" s="595"/>
      <c r="C344" s="168" t="s">
        <v>164</v>
      </c>
      <c r="D344" s="180" t="str">
        <f>IF(D342*D343=0,"",(D342*D343))</f>
        <v/>
      </c>
      <c r="E344" s="180" t="str">
        <f t="shared" ref="E344:AV344" si="31">IF(E342*E343=0,"",(E342*E343))</f>
        <v/>
      </c>
      <c r="F344" s="180" t="str">
        <f t="shared" si="31"/>
        <v/>
      </c>
      <c r="G344" s="180" t="str">
        <f t="shared" si="31"/>
        <v/>
      </c>
      <c r="H344" s="180" t="str">
        <f t="shared" si="31"/>
        <v/>
      </c>
      <c r="I344" s="180" t="str">
        <f t="shared" si="31"/>
        <v/>
      </c>
      <c r="J344" s="180" t="str">
        <f t="shared" si="31"/>
        <v/>
      </c>
      <c r="K344" s="180" t="str">
        <f t="shared" si="31"/>
        <v/>
      </c>
      <c r="L344" s="180" t="str">
        <f t="shared" si="31"/>
        <v/>
      </c>
      <c r="M344" s="180" t="str">
        <f t="shared" si="31"/>
        <v/>
      </c>
      <c r="N344" s="180" t="str">
        <f t="shared" si="31"/>
        <v/>
      </c>
      <c r="O344" s="180" t="str">
        <f t="shared" si="31"/>
        <v/>
      </c>
      <c r="P344" s="180" t="str">
        <f t="shared" si="31"/>
        <v/>
      </c>
      <c r="Q344" s="180" t="str">
        <f t="shared" si="31"/>
        <v/>
      </c>
      <c r="R344" s="180" t="str">
        <f t="shared" si="31"/>
        <v/>
      </c>
      <c r="S344" s="180" t="str">
        <f t="shared" si="31"/>
        <v/>
      </c>
      <c r="T344" s="180" t="str">
        <f t="shared" si="31"/>
        <v/>
      </c>
      <c r="U344" s="180" t="str">
        <f t="shared" si="31"/>
        <v/>
      </c>
      <c r="V344" s="180" t="str">
        <f t="shared" si="31"/>
        <v/>
      </c>
      <c r="W344" s="180" t="str">
        <f t="shared" si="31"/>
        <v/>
      </c>
      <c r="X344" s="180" t="str">
        <f t="shared" si="31"/>
        <v/>
      </c>
      <c r="Y344" s="180" t="str">
        <f t="shared" si="31"/>
        <v/>
      </c>
      <c r="Z344" s="210" t="str">
        <f t="shared" si="31"/>
        <v/>
      </c>
      <c r="AA344" s="211" t="str">
        <f t="shared" si="31"/>
        <v/>
      </c>
      <c r="AB344" s="211" t="str">
        <f t="shared" si="31"/>
        <v/>
      </c>
      <c r="AC344" s="211" t="str">
        <f t="shared" si="31"/>
        <v/>
      </c>
      <c r="AD344" s="211" t="str">
        <f t="shared" si="31"/>
        <v/>
      </c>
      <c r="AE344" s="211" t="str">
        <f t="shared" si="31"/>
        <v/>
      </c>
      <c r="AF344" s="211" t="str">
        <f t="shared" si="31"/>
        <v/>
      </c>
      <c r="AG344" s="211" t="str">
        <f t="shared" si="31"/>
        <v/>
      </c>
      <c r="AH344" s="211" t="str">
        <f t="shared" si="31"/>
        <v/>
      </c>
      <c r="AI344" s="211" t="str">
        <f t="shared" si="31"/>
        <v/>
      </c>
      <c r="AJ344" s="211" t="str">
        <f t="shared" si="31"/>
        <v/>
      </c>
      <c r="AK344" s="211" t="str">
        <f t="shared" si="31"/>
        <v/>
      </c>
      <c r="AL344" s="211" t="str">
        <f t="shared" si="31"/>
        <v/>
      </c>
      <c r="AM344" s="211" t="str">
        <f t="shared" si="31"/>
        <v/>
      </c>
      <c r="AN344" s="211" t="str">
        <f t="shared" si="31"/>
        <v/>
      </c>
      <c r="AO344" s="211" t="str">
        <f t="shared" si="31"/>
        <v/>
      </c>
      <c r="AP344" s="211" t="str">
        <f t="shared" si="31"/>
        <v/>
      </c>
      <c r="AQ344" s="211" t="str">
        <f t="shared" si="31"/>
        <v/>
      </c>
      <c r="AR344" s="211" t="str">
        <f t="shared" si="31"/>
        <v/>
      </c>
      <c r="AS344" s="211" t="str">
        <f t="shared" si="31"/>
        <v/>
      </c>
      <c r="AT344" s="211" t="str">
        <f t="shared" si="31"/>
        <v/>
      </c>
      <c r="AU344" s="211" t="str">
        <f t="shared" si="31"/>
        <v/>
      </c>
      <c r="AV344" s="212" t="str">
        <f t="shared" si="31"/>
        <v/>
      </c>
    </row>
    <row r="345" spans="1:48" ht="75" customHeight="1" thickBot="1">
      <c r="A345" s="548" t="s">
        <v>69</v>
      </c>
      <c r="B345" s="594">
        <f>'1. Samlet budgetoversigt'!E357-(SUM('2. Specifikationer'!D349:Y349))</f>
        <v>0</v>
      </c>
      <c r="C345" s="167" t="s">
        <v>162</v>
      </c>
      <c r="D345" s="185"/>
      <c r="E345" s="185"/>
      <c r="F345" s="185"/>
      <c r="G345" s="185"/>
      <c r="H345" s="185"/>
      <c r="I345" s="185"/>
      <c r="J345" s="185"/>
      <c r="K345" s="185"/>
      <c r="L345" s="185"/>
      <c r="M345" s="185"/>
      <c r="N345" s="185"/>
      <c r="O345" s="185"/>
      <c r="P345" s="185"/>
      <c r="Q345" s="185"/>
      <c r="R345" s="185"/>
      <c r="S345" s="185"/>
      <c r="T345" s="185"/>
      <c r="U345" s="185"/>
      <c r="V345" s="185"/>
      <c r="W345" s="185"/>
      <c r="X345" s="185"/>
      <c r="Y345" s="185"/>
      <c r="Z345" s="205"/>
      <c r="AA345" s="173"/>
      <c r="AB345" s="173"/>
      <c r="AC345" s="173"/>
      <c r="AD345" s="173"/>
      <c r="AE345" s="173"/>
      <c r="AF345" s="173"/>
      <c r="AG345" s="173"/>
      <c r="AH345" s="173"/>
      <c r="AI345" s="173"/>
      <c r="AJ345" s="173"/>
      <c r="AK345" s="173"/>
      <c r="AL345" s="173"/>
      <c r="AM345" s="173"/>
      <c r="AN345" s="173"/>
      <c r="AO345" s="173"/>
      <c r="AP345" s="173"/>
      <c r="AQ345" s="173"/>
      <c r="AR345" s="173"/>
      <c r="AS345" s="173"/>
      <c r="AT345" s="173"/>
      <c r="AU345" s="173"/>
      <c r="AV345" s="206"/>
    </row>
    <row r="346" spans="1:48" ht="14.5" thickBot="1">
      <c r="A346" s="548"/>
      <c r="B346" s="594"/>
      <c r="C346" s="166" t="s">
        <v>164</v>
      </c>
      <c r="D346" s="188"/>
      <c r="E346" s="188"/>
      <c r="F346" s="188"/>
      <c r="G346" s="188"/>
      <c r="H346" s="188"/>
      <c r="I346" s="188"/>
      <c r="J346" s="188"/>
      <c r="K346" s="188"/>
      <c r="L346" s="188"/>
      <c r="M346" s="188"/>
      <c r="N346" s="188"/>
      <c r="O346" s="188"/>
      <c r="P346" s="188"/>
      <c r="Q346" s="188"/>
      <c r="R346" s="188"/>
      <c r="S346" s="188"/>
      <c r="T346" s="188"/>
      <c r="U346" s="188"/>
      <c r="V346" s="188"/>
      <c r="W346" s="188"/>
      <c r="X346" s="188"/>
      <c r="Y346" s="188"/>
      <c r="Z346" s="205"/>
      <c r="AA346" s="173"/>
      <c r="AB346" s="173"/>
      <c r="AC346" s="173"/>
      <c r="AD346" s="173"/>
      <c r="AE346" s="173"/>
      <c r="AF346" s="173"/>
      <c r="AG346" s="173"/>
      <c r="AH346" s="173"/>
      <c r="AI346" s="173"/>
      <c r="AJ346" s="173"/>
      <c r="AK346" s="173"/>
      <c r="AL346" s="173"/>
      <c r="AM346" s="173"/>
      <c r="AN346" s="173"/>
      <c r="AO346" s="173"/>
      <c r="AP346" s="173"/>
      <c r="AQ346" s="173"/>
      <c r="AR346" s="173"/>
      <c r="AS346" s="173"/>
      <c r="AT346" s="173"/>
      <c r="AU346" s="173"/>
      <c r="AV346" s="206"/>
    </row>
    <row r="347" spans="1:48" ht="75" customHeight="1" thickBot="1">
      <c r="A347" s="548" t="s">
        <v>187</v>
      </c>
      <c r="B347" s="594">
        <f>'1. Samlet budgetoversigt'!E358-(SUM('2. Specifikationer'!D351:Y351))</f>
        <v>0</v>
      </c>
      <c r="C347" s="167" t="s">
        <v>162</v>
      </c>
      <c r="D347" s="185"/>
      <c r="E347" s="185"/>
      <c r="F347" s="185"/>
      <c r="G347" s="185"/>
      <c r="H347" s="185"/>
      <c r="I347" s="185"/>
      <c r="J347" s="185"/>
      <c r="K347" s="185"/>
      <c r="L347" s="185"/>
      <c r="M347" s="185"/>
      <c r="N347" s="185"/>
      <c r="O347" s="185"/>
      <c r="P347" s="185"/>
      <c r="Q347" s="185"/>
      <c r="R347" s="185"/>
      <c r="S347" s="185"/>
      <c r="T347" s="185"/>
      <c r="U347" s="185"/>
      <c r="V347" s="185"/>
      <c r="W347" s="185"/>
      <c r="X347" s="185"/>
      <c r="Y347" s="185"/>
      <c r="Z347" s="205"/>
      <c r="AA347" s="173"/>
      <c r="AB347" s="173"/>
      <c r="AC347" s="173"/>
      <c r="AD347" s="173"/>
      <c r="AE347" s="173"/>
      <c r="AF347" s="173"/>
      <c r="AG347" s="173"/>
      <c r="AH347" s="173"/>
      <c r="AI347" s="173"/>
      <c r="AJ347" s="173"/>
      <c r="AK347" s="173"/>
      <c r="AL347" s="173"/>
      <c r="AM347" s="173"/>
      <c r="AN347" s="173"/>
      <c r="AO347" s="173"/>
      <c r="AP347" s="173"/>
      <c r="AQ347" s="173"/>
      <c r="AR347" s="173"/>
      <c r="AS347" s="173"/>
      <c r="AT347" s="173"/>
      <c r="AU347" s="173"/>
      <c r="AV347" s="206"/>
    </row>
    <row r="348" spans="1:48" ht="14.5" thickBot="1">
      <c r="A348" s="548"/>
      <c r="B348" s="594"/>
      <c r="C348" s="168" t="s">
        <v>164</v>
      </c>
      <c r="D348" s="188"/>
      <c r="E348" s="188"/>
      <c r="F348" s="188"/>
      <c r="G348" s="188"/>
      <c r="H348" s="188"/>
      <c r="I348" s="188"/>
      <c r="J348" s="188"/>
      <c r="K348" s="188"/>
      <c r="L348" s="188"/>
      <c r="M348" s="188"/>
      <c r="N348" s="188"/>
      <c r="O348" s="188"/>
      <c r="P348" s="188"/>
      <c r="Q348" s="188"/>
      <c r="R348" s="188"/>
      <c r="S348" s="188"/>
      <c r="T348" s="188"/>
      <c r="U348" s="188"/>
      <c r="V348" s="188"/>
      <c r="W348" s="188"/>
      <c r="X348" s="188"/>
      <c r="Y348" s="188"/>
      <c r="Z348" s="205"/>
      <c r="AA348" s="173"/>
      <c r="AB348" s="173"/>
      <c r="AC348" s="173"/>
      <c r="AD348" s="173"/>
      <c r="AE348" s="173"/>
      <c r="AF348" s="173"/>
      <c r="AG348" s="173"/>
      <c r="AH348" s="173"/>
      <c r="AI348" s="173"/>
      <c r="AJ348" s="173"/>
      <c r="AK348" s="173"/>
      <c r="AL348" s="173"/>
      <c r="AM348" s="173"/>
      <c r="AN348" s="173"/>
      <c r="AO348" s="173"/>
      <c r="AP348" s="173"/>
      <c r="AQ348" s="173"/>
      <c r="AR348" s="173"/>
      <c r="AS348" s="173"/>
      <c r="AT348" s="173"/>
      <c r="AU348" s="173"/>
      <c r="AV348" s="206"/>
    </row>
    <row r="349" spans="1:48" ht="14.5" thickBot="1">
      <c r="A349" s="182" t="s">
        <v>188</v>
      </c>
      <c r="B349" s="227">
        <f>'1. Samlet budgetoversigt'!E359-(SUM('2. Specifikationer'!D352:Y352))</f>
        <v>0</v>
      </c>
      <c r="C349" s="169" t="s">
        <v>188</v>
      </c>
      <c r="D349" s="189"/>
      <c r="E349" s="189"/>
      <c r="F349" s="189"/>
      <c r="G349" s="189"/>
      <c r="H349" s="189"/>
      <c r="I349" s="189"/>
      <c r="J349" s="189"/>
      <c r="K349" s="189"/>
      <c r="L349" s="189"/>
      <c r="M349" s="189"/>
      <c r="N349" s="189"/>
      <c r="O349" s="189"/>
      <c r="P349" s="189"/>
      <c r="Q349" s="189"/>
      <c r="R349" s="189"/>
      <c r="S349" s="189"/>
      <c r="T349" s="189"/>
      <c r="U349" s="189"/>
      <c r="V349" s="189"/>
      <c r="W349" s="189"/>
      <c r="X349" s="189"/>
      <c r="Y349" s="189"/>
      <c r="Z349" s="205"/>
      <c r="AA349" s="173"/>
      <c r="AB349" s="173"/>
      <c r="AC349" s="173"/>
      <c r="AD349" s="173"/>
      <c r="AE349" s="173"/>
      <c r="AF349" s="173"/>
      <c r="AG349" s="173"/>
      <c r="AH349" s="173"/>
      <c r="AI349" s="173"/>
      <c r="AJ349" s="173"/>
      <c r="AK349" s="173"/>
      <c r="AL349" s="173"/>
      <c r="AM349" s="173"/>
      <c r="AN349" s="173"/>
      <c r="AO349" s="173"/>
      <c r="AP349" s="173"/>
      <c r="AQ349" s="173"/>
      <c r="AR349" s="173"/>
      <c r="AS349" s="173"/>
      <c r="AT349" s="173"/>
      <c r="AU349" s="173"/>
      <c r="AV349" s="206"/>
    </row>
    <row r="350" spans="1:48" ht="75" customHeight="1" thickBot="1">
      <c r="A350" s="548" t="s">
        <v>68</v>
      </c>
      <c r="B350" s="594">
        <f>'1. Samlet budgetoversigt'!E361-(SUM('2. Specifikationer'!D354:Y354))</f>
        <v>0</v>
      </c>
      <c r="C350" s="170" t="s">
        <v>162</v>
      </c>
      <c r="D350" s="185"/>
      <c r="E350" s="185"/>
      <c r="F350" s="185"/>
      <c r="G350" s="185"/>
      <c r="H350" s="185"/>
      <c r="I350" s="185"/>
      <c r="J350" s="185"/>
      <c r="K350" s="185"/>
      <c r="L350" s="185"/>
      <c r="M350" s="185"/>
      <c r="N350" s="185"/>
      <c r="O350" s="185"/>
      <c r="P350" s="185"/>
      <c r="Q350" s="185"/>
      <c r="R350" s="185"/>
      <c r="S350" s="185"/>
      <c r="T350" s="185"/>
      <c r="U350" s="185"/>
      <c r="V350" s="185"/>
      <c r="W350" s="185"/>
      <c r="X350" s="185"/>
      <c r="Y350" s="185"/>
      <c r="Z350" s="205"/>
      <c r="AA350" s="173"/>
      <c r="AB350" s="173"/>
      <c r="AC350" s="173"/>
      <c r="AD350" s="173"/>
      <c r="AE350" s="173"/>
      <c r="AF350" s="173"/>
      <c r="AG350" s="173"/>
      <c r="AH350" s="173"/>
      <c r="AI350" s="173"/>
      <c r="AJ350" s="173"/>
      <c r="AK350" s="173"/>
      <c r="AL350" s="173"/>
      <c r="AM350" s="173"/>
      <c r="AN350" s="173"/>
      <c r="AO350" s="173"/>
      <c r="AP350" s="173"/>
      <c r="AQ350" s="173"/>
      <c r="AR350" s="173"/>
      <c r="AS350" s="173"/>
      <c r="AT350" s="173"/>
      <c r="AU350" s="173"/>
      <c r="AV350" s="206"/>
    </row>
    <row r="351" spans="1:48" ht="14.5" thickBot="1">
      <c r="A351" s="548"/>
      <c r="B351" s="594"/>
      <c r="C351" s="166" t="s">
        <v>164</v>
      </c>
      <c r="D351" s="190"/>
      <c r="E351" s="188"/>
      <c r="F351" s="188"/>
      <c r="G351" s="188"/>
      <c r="H351" s="188"/>
      <c r="I351" s="188"/>
      <c r="J351" s="188"/>
      <c r="K351" s="188"/>
      <c r="L351" s="188"/>
      <c r="M351" s="188"/>
      <c r="N351" s="188"/>
      <c r="O351" s="188"/>
      <c r="P351" s="188"/>
      <c r="Q351" s="188"/>
      <c r="R351" s="188"/>
      <c r="S351" s="188"/>
      <c r="T351" s="188"/>
      <c r="U351" s="188"/>
      <c r="V351" s="188"/>
      <c r="W351" s="188"/>
      <c r="X351" s="188"/>
      <c r="Y351" s="188"/>
      <c r="Z351" s="207"/>
      <c r="AA351" s="208"/>
      <c r="AB351" s="208"/>
      <c r="AC351" s="208"/>
      <c r="AD351" s="208"/>
      <c r="AE351" s="208"/>
      <c r="AF351" s="208"/>
      <c r="AG351" s="208"/>
      <c r="AH351" s="208"/>
      <c r="AI351" s="208"/>
      <c r="AJ351" s="208"/>
      <c r="AK351" s="208"/>
      <c r="AL351" s="208"/>
      <c r="AM351" s="208"/>
      <c r="AN351" s="208"/>
      <c r="AO351" s="208"/>
      <c r="AP351" s="208"/>
      <c r="AQ351" s="208"/>
      <c r="AR351" s="208"/>
      <c r="AS351" s="208"/>
      <c r="AT351" s="208"/>
      <c r="AU351" s="208"/>
      <c r="AV351" s="209"/>
    </row>
    <row r="356" spans="1:48">
      <c r="A356" s="174" t="s">
        <v>24</v>
      </c>
      <c r="B356" s="175" t="str">
        <f>IF('1. Samlet budgetoversigt'!B372="","",'1. Samlet budgetoversigt'!B372)</f>
        <v/>
      </c>
      <c r="C356" s="174" t="s">
        <v>51</v>
      </c>
    </row>
    <row r="358" spans="1:48" ht="14.5" thickBot="1">
      <c r="B358" s="174" t="s">
        <v>160</v>
      </c>
      <c r="C358" s="179" t="s">
        <v>161</v>
      </c>
      <c r="D358" s="183" t="s">
        <v>165</v>
      </c>
      <c r="E358" s="183" t="s">
        <v>166</v>
      </c>
      <c r="F358" s="183" t="s">
        <v>167</v>
      </c>
      <c r="G358" s="183" t="s">
        <v>168</v>
      </c>
      <c r="H358" s="183" t="s">
        <v>169</v>
      </c>
      <c r="I358" s="183" t="s">
        <v>170</v>
      </c>
      <c r="J358" s="183" t="s">
        <v>171</v>
      </c>
      <c r="K358" s="183" t="s">
        <v>172</v>
      </c>
      <c r="L358" s="183" t="s">
        <v>173</v>
      </c>
      <c r="M358" s="183" t="s">
        <v>174</v>
      </c>
      <c r="N358" s="183" t="s">
        <v>175</v>
      </c>
      <c r="O358" s="183" t="s">
        <v>176</v>
      </c>
      <c r="P358" s="183" t="s">
        <v>177</v>
      </c>
      <c r="Q358" s="183" t="s">
        <v>178</v>
      </c>
      <c r="R358" s="183" t="s">
        <v>179</v>
      </c>
      <c r="S358" s="183" t="s">
        <v>180</v>
      </c>
      <c r="T358" s="183" t="s">
        <v>181</v>
      </c>
      <c r="U358" s="183" t="s">
        <v>182</v>
      </c>
      <c r="V358" s="183" t="s">
        <v>183</v>
      </c>
      <c r="W358" s="183" t="s">
        <v>184</v>
      </c>
      <c r="X358" s="183" t="s">
        <v>185</v>
      </c>
      <c r="Y358" s="183" t="s">
        <v>186</v>
      </c>
      <c r="Z358" s="201" t="s">
        <v>199</v>
      </c>
      <c r="AA358" s="172"/>
      <c r="AB358" s="172"/>
      <c r="AC358" s="172"/>
      <c r="AD358" s="172"/>
      <c r="AE358" s="172"/>
      <c r="AF358" s="172"/>
      <c r="AG358" s="172"/>
      <c r="AH358" s="172"/>
      <c r="AI358" s="172"/>
      <c r="AJ358" s="172"/>
      <c r="AK358" s="172"/>
      <c r="AL358" s="172"/>
      <c r="AM358" s="172"/>
      <c r="AN358" s="172"/>
      <c r="AO358" s="172"/>
      <c r="AP358" s="172"/>
      <c r="AQ358" s="172"/>
      <c r="AR358" s="172"/>
      <c r="AS358" s="172"/>
      <c r="AT358" s="172"/>
      <c r="AU358" s="172"/>
      <c r="AV358" s="172"/>
    </row>
    <row r="359" spans="1:48" ht="75" customHeight="1">
      <c r="A359" s="550" t="s">
        <v>67</v>
      </c>
      <c r="B359" s="596" t="s">
        <v>201</v>
      </c>
      <c r="C359" s="181" t="s">
        <v>162</v>
      </c>
      <c r="D359" s="185"/>
      <c r="E359" s="185"/>
      <c r="F359" s="185"/>
      <c r="G359" s="185"/>
      <c r="H359" s="185"/>
      <c r="I359" s="185"/>
      <c r="J359" s="185"/>
      <c r="K359" s="185"/>
      <c r="L359" s="185"/>
      <c r="M359" s="185"/>
      <c r="N359" s="185"/>
      <c r="O359" s="185"/>
      <c r="P359" s="185"/>
      <c r="Q359" s="185"/>
      <c r="R359" s="185"/>
      <c r="S359" s="185"/>
      <c r="T359" s="185"/>
      <c r="U359" s="185"/>
      <c r="V359" s="185"/>
      <c r="W359" s="185"/>
      <c r="X359" s="185"/>
      <c r="Y359" s="185"/>
      <c r="Z359" s="202"/>
      <c r="AA359" s="203"/>
      <c r="AB359" s="203"/>
      <c r="AC359" s="203"/>
      <c r="AD359" s="203"/>
      <c r="AE359" s="203"/>
      <c r="AF359" s="203"/>
      <c r="AG359" s="203"/>
      <c r="AH359" s="203"/>
      <c r="AI359" s="203"/>
      <c r="AJ359" s="203"/>
      <c r="AK359" s="203"/>
      <c r="AL359" s="203"/>
      <c r="AM359" s="203"/>
      <c r="AN359" s="203"/>
      <c r="AO359" s="203"/>
      <c r="AP359" s="203"/>
      <c r="AQ359" s="203"/>
      <c r="AR359" s="203"/>
      <c r="AS359" s="203"/>
      <c r="AT359" s="203"/>
      <c r="AU359" s="203"/>
      <c r="AV359" s="204"/>
    </row>
    <row r="360" spans="1:48">
      <c r="A360" s="554"/>
      <c r="B360" s="597"/>
      <c r="C360" s="165" t="s">
        <v>163</v>
      </c>
      <c r="D360" s="186"/>
      <c r="E360" s="186"/>
      <c r="F360" s="186"/>
      <c r="G360" s="186"/>
      <c r="H360" s="186"/>
      <c r="I360" s="186"/>
      <c r="J360" s="186"/>
      <c r="K360" s="186"/>
      <c r="L360" s="186"/>
      <c r="M360" s="186"/>
      <c r="N360" s="186"/>
      <c r="O360" s="186"/>
      <c r="P360" s="186"/>
      <c r="Q360" s="186"/>
      <c r="R360" s="186"/>
      <c r="S360" s="186"/>
      <c r="T360" s="186"/>
      <c r="U360" s="186"/>
      <c r="V360" s="186"/>
      <c r="W360" s="186"/>
      <c r="X360" s="186"/>
      <c r="Y360" s="186"/>
      <c r="Z360" s="205"/>
      <c r="AA360" s="173"/>
      <c r="AB360" s="173"/>
      <c r="AC360" s="173"/>
      <c r="AD360" s="173"/>
      <c r="AE360" s="173"/>
      <c r="AF360" s="173"/>
      <c r="AG360" s="173"/>
      <c r="AH360" s="173"/>
      <c r="AI360" s="173"/>
      <c r="AJ360" s="173"/>
      <c r="AK360" s="173"/>
      <c r="AL360" s="173"/>
      <c r="AM360" s="173"/>
      <c r="AN360" s="173"/>
      <c r="AO360" s="173"/>
      <c r="AP360" s="173"/>
      <c r="AQ360" s="173"/>
      <c r="AR360" s="173"/>
      <c r="AS360" s="173"/>
      <c r="AT360" s="173"/>
      <c r="AU360" s="173"/>
      <c r="AV360" s="206"/>
    </row>
    <row r="361" spans="1:48" ht="14.5" thickBot="1">
      <c r="A361" s="554"/>
      <c r="B361" s="598"/>
      <c r="C361" s="165" t="s">
        <v>9</v>
      </c>
      <c r="D361" s="186"/>
      <c r="E361" s="186"/>
      <c r="F361" s="186"/>
      <c r="G361" s="186"/>
      <c r="H361" s="186"/>
      <c r="I361" s="186"/>
      <c r="J361" s="186"/>
      <c r="K361" s="186"/>
      <c r="L361" s="186"/>
      <c r="M361" s="186"/>
      <c r="N361" s="186"/>
      <c r="O361" s="186"/>
      <c r="P361" s="186"/>
      <c r="Q361" s="186"/>
      <c r="R361" s="186"/>
      <c r="S361" s="186"/>
      <c r="T361" s="186"/>
      <c r="U361" s="186"/>
      <c r="V361" s="186"/>
      <c r="W361" s="186"/>
      <c r="X361" s="186"/>
      <c r="Y361" s="186"/>
      <c r="Z361" s="205"/>
      <c r="AA361" s="173"/>
      <c r="AB361" s="173"/>
      <c r="AC361" s="173"/>
      <c r="AD361" s="173"/>
      <c r="AE361" s="173"/>
      <c r="AF361" s="173"/>
      <c r="AG361" s="173"/>
      <c r="AH361" s="173"/>
      <c r="AI361" s="173"/>
      <c r="AJ361" s="173"/>
      <c r="AK361" s="173"/>
      <c r="AL361" s="173"/>
      <c r="AM361" s="173"/>
      <c r="AN361" s="173"/>
      <c r="AO361" s="173"/>
      <c r="AP361" s="173"/>
      <c r="AQ361" s="173"/>
      <c r="AR361" s="173"/>
      <c r="AS361" s="173"/>
      <c r="AT361" s="173"/>
      <c r="AU361" s="173"/>
      <c r="AV361" s="206"/>
    </row>
    <row r="362" spans="1:48" ht="14.5" thickBot="1">
      <c r="A362" s="551"/>
      <c r="B362" s="226">
        <f>'1. Samlet budgetoversigt'!E377-(SUM('2. Specifikationer'!D365:Y365))</f>
        <v>0</v>
      </c>
      <c r="C362" s="166" t="s">
        <v>164</v>
      </c>
      <c r="D362" s="177" t="str">
        <f>IF(D360*D361=0,"",(D360*D361))</f>
        <v/>
      </c>
      <c r="E362" s="177" t="str">
        <f t="shared" ref="E362:AV362" si="32">IF(E360*E361=0,"",(E360*E361))</f>
        <v/>
      </c>
      <c r="F362" s="177" t="str">
        <f t="shared" si="32"/>
        <v/>
      </c>
      <c r="G362" s="177" t="str">
        <f t="shared" si="32"/>
        <v/>
      </c>
      <c r="H362" s="177" t="str">
        <f t="shared" si="32"/>
        <v/>
      </c>
      <c r="I362" s="177" t="str">
        <f t="shared" si="32"/>
        <v/>
      </c>
      <c r="J362" s="177" t="str">
        <f t="shared" si="32"/>
        <v/>
      </c>
      <c r="K362" s="177" t="str">
        <f t="shared" si="32"/>
        <v/>
      </c>
      <c r="L362" s="177" t="str">
        <f t="shared" si="32"/>
        <v/>
      </c>
      <c r="M362" s="177" t="str">
        <f t="shared" si="32"/>
        <v/>
      </c>
      <c r="N362" s="177" t="str">
        <f t="shared" si="32"/>
        <v/>
      </c>
      <c r="O362" s="177" t="str">
        <f t="shared" si="32"/>
        <v/>
      </c>
      <c r="P362" s="177" t="str">
        <f t="shared" si="32"/>
        <v/>
      </c>
      <c r="Q362" s="177" t="str">
        <f t="shared" si="32"/>
        <v/>
      </c>
      <c r="R362" s="177" t="str">
        <f t="shared" si="32"/>
        <v/>
      </c>
      <c r="S362" s="177" t="str">
        <f t="shared" si="32"/>
        <v/>
      </c>
      <c r="T362" s="177" t="str">
        <f t="shared" si="32"/>
        <v/>
      </c>
      <c r="U362" s="177" t="str">
        <f t="shared" si="32"/>
        <v/>
      </c>
      <c r="V362" s="177" t="str">
        <f t="shared" si="32"/>
        <v/>
      </c>
      <c r="W362" s="177" t="str">
        <f t="shared" si="32"/>
        <v/>
      </c>
      <c r="X362" s="177" t="str">
        <f t="shared" si="32"/>
        <v/>
      </c>
      <c r="Y362" s="177" t="str">
        <f t="shared" si="32"/>
        <v/>
      </c>
      <c r="Z362" s="210" t="str">
        <f t="shared" si="32"/>
        <v/>
      </c>
      <c r="AA362" s="211" t="str">
        <f t="shared" si="32"/>
        <v/>
      </c>
      <c r="AB362" s="211" t="str">
        <f t="shared" si="32"/>
        <v/>
      </c>
      <c r="AC362" s="211" t="str">
        <f t="shared" si="32"/>
        <v/>
      </c>
      <c r="AD362" s="211" t="str">
        <f t="shared" si="32"/>
        <v/>
      </c>
      <c r="AE362" s="211" t="str">
        <f t="shared" si="32"/>
        <v/>
      </c>
      <c r="AF362" s="211" t="str">
        <f t="shared" si="32"/>
        <v/>
      </c>
      <c r="AG362" s="211" t="str">
        <f t="shared" si="32"/>
        <v/>
      </c>
      <c r="AH362" s="211" t="str">
        <f t="shared" si="32"/>
        <v/>
      </c>
      <c r="AI362" s="211" t="str">
        <f t="shared" si="32"/>
        <v/>
      </c>
      <c r="AJ362" s="211" t="str">
        <f t="shared" si="32"/>
        <v/>
      </c>
      <c r="AK362" s="211" t="str">
        <f t="shared" si="32"/>
        <v/>
      </c>
      <c r="AL362" s="211" t="str">
        <f t="shared" si="32"/>
        <v/>
      </c>
      <c r="AM362" s="211" t="str">
        <f t="shared" si="32"/>
        <v/>
      </c>
      <c r="AN362" s="211" t="str">
        <f t="shared" si="32"/>
        <v/>
      </c>
      <c r="AO362" s="211" t="str">
        <f t="shared" si="32"/>
        <v/>
      </c>
      <c r="AP362" s="211" t="str">
        <f t="shared" si="32"/>
        <v/>
      </c>
      <c r="AQ362" s="211" t="str">
        <f t="shared" si="32"/>
        <v/>
      </c>
      <c r="AR362" s="211" t="str">
        <f t="shared" si="32"/>
        <v/>
      </c>
      <c r="AS362" s="211" t="str">
        <f t="shared" si="32"/>
        <v/>
      </c>
      <c r="AT362" s="211" t="str">
        <f t="shared" si="32"/>
        <v/>
      </c>
      <c r="AU362" s="211" t="str">
        <f t="shared" si="32"/>
        <v/>
      </c>
      <c r="AV362" s="212" t="str">
        <f t="shared" si="32"/>
        <v/>
      </c>
    </row>
    <row r="363" spans="1:48" ht="75" customHeight="1">
      <c r="A363" s="554" t="s">
        <v>3</v>
      </c>
      <c r="B363" s="595">
        <f>'1. Samlet budgetoversigt'!E378-(SUM('2. Specifikationer'!D369:Y369))</f>
        <v>0</v>
      </c>
      <c r="C363" s="170" t="s">
        <v>162</v>
      </c>
      <c r="D363" s="187"/>
      <c r="E363" s="187"/>
      <c r="F363" s="187"/>
      <c r="G363" s="187"/>
      <c r="H363" s="187"/>
      <c r="I363" s="187"/>
      <c r="J363" s="187"/>
      <c r="K363" s="187"/>
      <c r="L363" s="187"/>
      <c r="M363" s="187"/>
      <c r="N363" s="187"/>
      <c r="O363" s="187"/>
      <c r="P363" s="187"/>
      <c r="Q363" s="187"/>
      <c r="R363" s="187"/>
      <c r="S363" s="187"/>
      <c r="T363" s="187"/>
      <c r="U363" s="187"/>
      <c r="V363" s="187"/>
      <c r="W363" s="187"/>
      <c r="X363" s="187"/>
      <c r="Y363" s="187"/>
      <c r="Z363" s="205"/>
      <c r="AA363" s="173"/>
      <c r="AB363" s="173"/>
      <c r="AC363" s="173"/>
      <c r="AD363" s="173"/>
      <c r="AE363" s="173"/>
      <c r="AF363" s="173"/>
      <c r="AG363" s="173"/>
      <c r="AH363" s="173"/>
      <c r="AI363" s="173"/>
      <c r="AJ363" s="173"/>
      <c r="AK363" s="173"/>
      <c r="AL363" s="173"/>
      <c r="AM363" s="173"/>
      <c r="AN363" s="173"/>
      <c r="AO363" s="173"/>
      <c r="AP363" s="173"/>
      <c r="AQ363" s="173"/>
      <c r="AR363" s="173"/>
      <c r="AS363" s="173"/>
      <c r="AT363" s="173"/>
      <c r="AU363" s="173"/>
      <c r="AV363" s="206"/>
    </row>
    <row r="364" spans="1:48">
      <c r="A364" s="554"/>
      <c r="B364" s="595"/>
      <c r="C364" s="165" t="s">
        <v>163</v>
      </c>
      <c r="D364" s="186"/>
      <c r="E364" s="186"/>
      <c r="F364" s="186"/>
      <c r="G364" s="186"/>
      <c r="H364" s="186"/>
      <c r="I364" s="186"/>
      <c r="J364" s="186"/>
      <c r="K364" s="186"/>
      <c r="L364" s="186"/>
      <c r="M364" s="186"/>
      <c r="N364" s="186"/>
      <c r="O364" s="186"/>
      <c r="P364" s="186"/>
      <c r="Q364" s="186"/>
      <c r="R364" s="186"/>
      <c r="S364" s="186"/>
      <c r="T364" s="186"/>
      <c r="U364" s="186"/>
      <c r="V364" s="186"/>
      <c r="W364" s="186"/>
      <c r="X364" s="186"/>
      <c r="Y364" s="186"/>
      <c r="Z364" s="205"/>
      <c r="AA364" s="173"/>
      <c r="AB364" s="173"/>
      <c r="AC364" s="173"/>
      <c r="AD364" s="173"/>
      <c r="AE364" s="173"/>
      <c r="AF364" s="173"/>
      <c r="AG364" s="173"/>
      <c r="AH364" s="173"/>
      <c r="AI364" s="173"/>
      <c r="AJ364" s="173"/>
      <c r="AK364" s="173"/>
      <c r="AL364" s="173"/>
      <c r="AM364" s="173"/>
      <c r="AN364" s="173"/>
      <c r="AO364" s="173"/>
      <c r="AP364" s="173"/>
      <c r="AQ364" s="173"/>
      <c r="AR364" s="173"/>
      <c r="AS364" s="173"/>
      <c r="AT364" s="173"/>
      <c r="AU364" s="173"/>
      <c r="AV364" s="206"/>
    </row>
    <row r="365" spans="1:48">
      <c r="A365" s="554"/>
      <c r="B365" s="595"/>
      <c r="C365" s="165" t="s">
        <v>9</v>
      </c>
      <c r="D365" s="186"/>
      <c r="E365" s="186"/>
      <c r="F365" s="186"/>
      <c r="G365" s="186"/>
      <c r="H365" s="186"/>
      <c r="I365" s="186"/>
      <c r="J365" s="186"/>
      <c r="K365" s="186"/>
      <c r="L365" s="186"/>
      <c r="M365" s="186"/>
      <c r="N365" s="186"/>
      <c r="O365" s="186"/>
      <c r="P365" s="186"/>
      <c r="Q365" s="186"/>
      <c r="R365" s="186"/>
      <c r="S365" s="186"/>
      <c r="T365" s="186"/>
      <c r="U365" s="186"/>
      <c r="V365" s="186"/>
      <c r="W365" s="186"/>
      <c r="X365" s="186"/>
      <c r="Y365" s="186"/>
      <c r="Z365" s="205"/>
      <c r="AA365" s="173"/>
      <c r="AB365" s="173"/>
      <c r="AC365" s="173"/>
      <c r="AD365" s="173"/>
      <c r="AE365" s="173"/>
      <c r="AF365" s="173"/>
      <c r="AG365" s="173"/>
      <c r="AH365" s="173"/>
      <c r="AI365" s="173"/>
      <c r="AJ365" s="173"/>
      <c r="AK365" s="173"/>
      <c r="AL365" s="173"/>
      <c r="AM365" s="173"/>
      <c r="AN365" s="173"/>
      <c r="AO365" s="173"/>
      <c r="AP365" s="173"/>
      <c r="AQ365" s="173"/>
      <c r="AR365" s="173"/>
      <c r="AS365" s="173"/>
      <c r="AT365" s="173"/>
      <c r="AU365" s="173"/>
      <c r="AV365" s="206"/>
    </row>
    <row r="366" spans="1:48" ht="14.5" thickBot="1">
      <c r="A366" s="554"/>
      <c r="B366" s="595"/>
      <c r="C366" s="168" t="s">
        <v>164</v>
      </c>
      <c r="D366" s="180" t="str">
        <f>IF(D364*D365=0,"",(D364*D365))</f>
        <v/>
      </c>
      <c r="E366" s="180" t="str">
        <f t="shared" ref="E366:AV366" si="33">IF(E364*E365=0,"",(E364*E365))</f>
        <v/>
      </c>
      <c r="F366" s="180" t="str">
        <f t="shared" si="33"/>
        <v/>
      </c>
      <c r="G366" s="180" t="str">
        <f t="shared" si="33"/>
        <v/>
      </c>
      <c r="H366" s="180" t="str">
        <f t="shared" si="33"/>
        <v/>
      </c>
      <c r="I366" s="180" t="str">
        <f t="shared" si="33"/>
        <v/>
      </c>
      <c r="J366" s="180" t="str">
        <f t="shared" si="33"/>
        <v/>
      </c>
      <c r="K366" s="180" t="str">
        <f t="shared" si="33"/>
        <v/>
      </c>
      <c r="L366" s="180" t="str">
        <f t="shared" si="33"/>
        <v/>
      </c>
      <c r="M366" s="180" t="str">
        <f t="shared" si="33"/>
        <v/>
      </c>
      <c r="N366" s="180" t="str">
        <f t="shared" si="33"/>
        <v/>
      </c>
      <c r="O366" s="180" t="str">
        <f t="shared" si="33"/>
        <v/>
      </c>
      <c r="P366" s="180" t="str">
        <f t="shared" si="33"/>
        <v/>
      </c>
      <c r="Q366" s="180" t="str">
        <f t="shared" si="33"/>
        <v/>
      </c>
      <c r="R366" s="180" t="str">
        <f t="shared" si="33"/>
        <v/>
      </c>
      <c r="S366" s="180" t="str">
        <f t="shared" si="33"/>
        <v/>
      </c>
      <c r="T366" s="180" t="str">
        <f t="shared" si="33"/>
        <v/>
      </c>
      <c r="U366" s="180" t="str">
        <f t="shared" si="33"/>
        <v/>
      </c>
      <c r="V366" s="180" t="str">
        <f t="shared" si="33"/>
        <v/>
      </c>
      <c r="W366" s="180" t="str">
        <f t="shared" si="33"/>
        <v/>
      </c>
      <c r="X366" s="180" t="str">
        <f t="shared" si="33"/>
        <v/>
      </c>
      <c r="Y366" s="180" t="str">
        <f t="shared" si="33"/>
        <v/>
      </c>
      <c r="Z366" s="210" t="str">
        <f t="shared" si="33"/>
        <v/>
      </c>
      <c r="AA366" s="211" t="str">
        <f t="shared" si="33"/>
        <v/>
      </c>
      <c r="AB366" s="211" t="str">
        <f t="shared" si="33"/>
        <v/>
      </c>
      <c r="AC366" s="211" t="str">
        <f t="shared" si="33"/>
        <v/>
      </c>
      <c r="AD366" s="211" t="str">
        <f t="shared" si="33"/>
        <v/>
      </c>
      <c r="AE366" s="211" t="str">
        <f t="shared" si="33"/>
        <v/>
      </c>
      <c r="AF366" s="211" t="str">
        <f t="shared" si="33"/>
        <v/>
      </c>
      <c r="AG366" s="211" t="str">
        <f t="shared" si="33"/>
        <v/>
      </c>
      <c r="AH366" s="211" t="str">
        <f t="shared" si="33"/>
        <v/>
      </c>
      <c r="AI366" s="211" t="str">
        <f t="shared" si="33"/>
        <v/>
      </c>
      <c r="AJ366" s="211" t="str">
        <f t="shared" si="33"/>
        <v/>
      </c>
      <c r="AK366" s="211" t="str">
        <f t="shared" si="33"/>
        <v/>
      </c>
      <c r="AL366" s="211" t="str">
        <f t="shared" si="33"/>
        <v/>
      </c>
      <c r="AM366" s="211" t="str">
        <f t="shared" si="33"/>
        <v/>
      </c>
      <c r="AN366" s="211" t="str">
        <f t="shared" si="33"/>
        <v/>
      </c>
      <c r="AO366" s="211" t="str">
        <f t="shared" si="33"/>
        <v/>
      </c>
      <c r="AP366" s="211" t="str">
        <f t="shared" si="33"/>
        <v/>
      </c>
      <c r="AQ366" s="211" t="str">
        <f t="shared" si="33"/>
        <v/>
      </c>
      <c r="AR366" s="211" t="str">
        <f t="shared" si="33"/>
        <v/>
      </c>
      <c r="AS366" s="211" t="str">
        <f t="shared" si="33"/>
        <v/>
      </c>
      <c r="AT366" s="211" t="str">
        <f t="shared" si="33"/>
        <v/>
      </c>
      <c r="AU366" s="211" t="str">
        <f t="shared" si="33"/>
        <v/>
      </c>
      <c r="AV366" s="212" t="str">
        <f t="shared" si="33"/>
        <v/>
      </c>
    </row>
    <row r="367" spans="1:48" ht="75" customHeight="1" thickBot="1">
      <c r="A367" s="548" t="s">
        <v>69</v>
      </c>
      <c r="B367" s="594">
        <f>'1. Samlet budgetoversigt'!E379-(SUM('2. Specifikationer'!D371:Y371))</f>
        <v>0</v>
      </c>
      <c r="C367" s="167" t="s">
        <v>162</v>
      </c>
      <c r="D367" s="185"/>
      <c r="E367" s="185"/>
      <c r="F367" s="185"/>
      <c r="G367" s="185"/>
      <c r="H367" s="185"/>
      <c r="I367" s="185"/>
      <c r="J367" s="185"/>
      <c r="K367" s="185"/>
      <c r="L367" s="185"/>
      <c r="M367" s="185"/>
      <c r="N367" s="185"/>
      <c r="O367" s="185"/>
      <c r="P367" s="185"/>
      <c r="Q367" s="185"/>
      <c r="R367" s="185"/>
      <c r="S367" s="185"/>
      <c r="T367" s="185"/>
      <c r="U367" s="185"/>
      <c r="V367" s="185"/>
      <c r="W367" s="185"/>
      <c r="X367" s="185"/>
      <c r="Y367" s="185"/>
      <c r="Z367" s="205"/>
      <c r="AA367" s="173"/>
      <c r="AB367" s="173"/>
      <c r="AC367" s="173"/>
      <c r="AD367" s="173"/>
      <c r="AE367" s="173"/>
      <c r="AF367" s="173"/>
      <c r="AG367" s="173"/>
      <c r="AH367" s="173"/>
      <c r="AI367" s="173"/>
      <c r="AJ367" s="173"/>
      <c r="AK367" s="173"/>
      <c r="AL367" s="173"/>
      <c r="AM367" s="173"/>
      <c r="AN367" s="173"/>
      <c r="AO367" s="173"/>
      <c r="AP367" s="173"/>
      <c r="AQ367" s="173"/>
      <c r="AR367" s="173"/>
      <c r="AS367" s="173"/>
      <c r="AT367" s="173"/>
      <c r="AU367" s="173"/>
      <c r="AV367" s="206"/>
    </row>
    <row r="368" spans="1:48" ht="14.5" thickBot="1">
      <c r="A368" s="548"/>
      <c r="B368" s="594"/>
      <c r="C368" s="166" t="s">
        <v>164</v>
      </c>
      <c r="D368" s="188"/>
      <c r="E368" s="188"/>
      <c r="F368" s="188"/>
      <c r="G368" s="188"/>
      <c r="H368" s="188"/>
      <c r="I368" s="188"/>
      <c r="J368" s="188"/>
      <c r="K368" s="188"/>
      <c r="L368" s="188"/>
      <c r="M368" s="188"/>
      <c r="N368" s="188"/>
      <c r="O368" s="188"/>
      <c r="P368" s="188"/>
      <c r="Q368" s="188"/>
      <c r="R368" s="188"/>
      <c r="S368" s="188"/>
      <c r="T368" s="188"/>
      <c r="U368" s="188"/>
      <c r="V368" s="188"/>
      <c r="W368" s="188"/>
      <c r="X368" s="188"/>
      <c r="Y368" s="188"/>
      <c r="Z368" s="205"/>
      <c r="AA368" s="173"/>
      <c r="AB368" s="173"/>
      <c r="AC368" s="173"/>
      <c r="AD368" s="173"/>
      <c r="AE368" s="173"/>
      <c r="AF368" s="173"/>
      <c r="AG368" s="173"/>
      <c r="AH368" s="173"/>
      <c r="AI368" s="173"/>
      <c r="AJ368" s="173"/>
      <c r="AK368" s="173"/>
      <c r="AL368" s="173"/>
      <c r="AM368" s="173"/>
      <c r="AN368" s="173"/>
      <c r="AO368" s="173"/>
      <c r="AP368" s="173"/>
      <c r="AQ368" s="173"/>
      <c r="AR368" s="173"/>
      <c r="AS368" s="173"/>
      <c r="AT368" s="173"/>
      <c r="AU368" s="173"/>
      <c r="AV368" s="206"/>
    </row>
    <row r="369" spans="1:48" ht="75" customHeight="1" thickBot="1">
      <c r="A369" s="548" t="s">
        <v>187</v>
      </c>
      <c r="B369" s="594">
        <f>'1. Samlet budgetoversigt'!E380-(SUM('2. Specifikationer'!D373:Y373))</f>
        <v>0</v>
      </c>
      <c r="C369" s="167" t="s">
        <v>162</v>
      </c>
      <c r="D369" s="185"/>
      <c r="E369" s="185"/>
      <c r="F369" s="185"/>
      <c r="G369" s="185"/>
      <c r="H369" s="185"/>
      <c r="I369" s="185"/>
      <c r="J369" s="185"/>
      <c r="K369" s="185"/>
      <c r="L369" s="185"/>
      <c r="M369" s="185"/>
      <c r="N369" s="185"/>
      <c r="O369" s="185"/>
      <c r="P369" s="185"/>
      <c r="Q369" s="185"/>
      <c r="R369" s="185"/>
      <c r="S369" s="185"/>
      <c r="T369" s="185"/>
      <c r="U369" s="185"/>
      <c r="V369" s="185"/>
      <c r="W369" s="185"/>
      <c r="X369" s="185"/>
      <c r="Y369" s="185"/>
      <c r="Z369" s="205"/>
      <c r="AA369" s="173"/>
      <c r="AB369" s="173"/>
      <c r="AC369" s="173"/>
      <c r="AD369" s="173"/>
      <c r="AE369" s="173"/>
      <c r="AF369" s="173"/>
      <c r="AG369" s="173"/>
      <c r="AH369" s="173"/>
      <c r="AI369" s="173"/>
      <c r="AJ369" s="173"/>
      <c r="AK369" s="173"/>
      <c r="AL369" s="173"/>
      <c r="AM369" s="173"/>
      <c r="AN369" s="173"/>
      <c r="AO369" s="173"/>
      <c r="AP369" s="173"/>
      <c r="AQ369" s="173"/>
      <c r="AR369" s="173"/>
      <c r="AS369" s="173"/>
      <c r="AT369" s="173"/>
      <c r="AU369" s="173"/>
      <c r="AV369" s="206"/>
    </row>
    <row r="370" spans="1:48" ht="14.5" thickBot="1">
      <c r="A370" s="548"/>
      <c r="B370" s="594"/>
      <c r="C370" s="168" t="s">
        <v>164</v>
      </c>
      <c r="D370" s="188"/>
      <c r="E370" s="188"/>
      <c r="F370" s="188"/>
      <c r="G370" s="188"/>
      <c r="H370" s="188"/>
      <c r="I370" s="188"/>
      <c r="J370" s="188"/>
      <c r="K370" s="188"/>
      <c r="L370" s="188"/>
      <c r="M370" s="188"/>
      <c r="N370" s="188"/>
      <c r="O370" s="188"/>
      <c r="P370" s="188"/>
      <c r="Q370" s="188"/>
      <c r="R370" s="188"/>
      <c r="S370" s="188"/>
      <c r="T370" s="188"/>
      <c r="U370" s="188"/>
      <c r="V370" s="188"/>
      <c r="W370" s="188"/>
      <c r="X370" s="188"/>
      <c r="Y370" s="188"/>
      <c r="Z370" s="205"/>
      <c r="AA370" s="173"/>
      <c r="AB370" s="173"/>
      <c r="AC370" s="173"/>
      <c r="AD370" s="173"/>
      <c r="AE370" s="173"/>
      <c r="AF370" s="173"/>
      <c r="AG370" s="173"/>
      <c r="AH370" s="173"/>
      <c r="AI370" s="173"/>
      <c r="AJ370" s="173"/>
      <c r="AK370" s="173"/>
      <c r="AL370" s="173"/>
      <c r="AM370" s="173"/>
      <c r="AN370" s="173"/>
      <c r="AO370" s="173"/>
      <c r="AP370" s="173"/>
      <c r="AQ370" s="173"/>
      <c r="AR370" s="173"/>
      <c r="AS370" s="173"/>
      <c r="AT370" s="173"/>
      <c r="AU370" s="173"/>
      <c r="AV370" s="206"/>
    </row>
    <row r="371" spans="1:48" ht="14.5" thickBot="1">
      <c r="A371" s="182" t="s">
        <v>188</v>
      </c>
      <c r="B371" s="227">
        <f>'1. Samlet budgetoversigt'!E381-(SUM('2. Specifikationer'!D374:Y374))</f>
        <v>0</v>
      </c>
      <c r="C371" s="169" t="s">
        <v>188</v>
      </c>
      <c r="D371" s="189"/>
      <c r="E371" s="189"/>
      <c r="F371" s="189"/>
      <c r="G371" s="189"/>
      <c r="H371" s="189"/>
      <c r="I371" s="189"/>
      <c r="J371" s="189"/>
      <c r="K371" s="189"/>
      <c r="L371" s="189"/>
      <c r="M371" s="189"/>
      <c r="N371" s="189"/>
      <c r="O371" s="189"/>
      <c r="P371" s="189"/>
      <c r="Q371" s="189"/>
      <c r="R371" s="189"/>
      <c r="S371" s="189"/>
      <c r="T371" s="189"/>
      <c r="U371" s="189"/>
      <c r="V371" s="189"/>
      <c r="W371" s="189"/>
      <c r="X371" s="189"/>
      <c r="Y371" s="189"/>
      <c r="Z371" s="205"/>
      <c r="AA371" s="173"/>
      <c r="AB371" s="173"/>
      <c r="AC371" s="173"/>
      <c r="AD371" s="173"/>
      <c r="AE371" s="173"/>
      <c r="AF371" s="173"/>
      <c r="AG371" s="173"/>
      <c r="AH371" s="173"/>
      <c r="AI371" s="173"/>
      <c r="AJ371" s="173"/>
      <c r="AK371" s="173"/>
      <c r="AL371" s="173"/>
      <c r="AM371" s="173"/>
      <c r="AN371" s="173"/>
      <c r="AO371" s="173"/>
      <c r="AP371" s="173"/>
      <c r="AQ371" s="173"/>
      <c r="AR371" s="173"/>
      <c r="AS371" s="173"/>
      <c r="AT371" s="173"/>
      <c r="AU371" s="173"/>
      <c r="AV371" s="206"/>
    </row>
    <row r="372" spans="1:48" ht="75" customHeight="1" thickBot="1">
      <c r="A372" s="548" t="s">
        <v>68</v>
      </c>
      <c r="B372" s="594">
        <f>'1. Samlet budgetoversigt'!E383-(SUM('2. Specifikationer'!D376:Y376))</f>
        <v>0</v>
      </c>
      <c r="C372" s="170" t="s">
        <v>162</v>
      </c>
      <c r="D372" s="185"/>
      <c r="E372" s="185"/>
      <c r="F372" s="185"/>
      <c r="G372" s="185"/>
      <c r="H372" s="185"/>
      <c r="I372" s="185"/>
      <c r="J372" s="185"/>
      <c r="K372" s="185"/>
      <c r="L372" s="185"/>
      <c r="M372" s="185"/>
      <c r="N372" s="185"/>
      <c r="O372" s="185"/>
      <c r="P372" s="185"/>
      <c r="Q372" s="185"/>
      <c r="R372" s="185"/>
      <c r="S372" s="185"/>
      <c r="T372" s="185"/>
      <c r="U372" s="185"/>
      <c r="V372" s="185"/>
      <c r="W372" s="185"/>
      <c r="X372" s="185"/>
      <c r="Y372" s="185"/>
      <c r="Z372" s="205"/>
      <c r="AA372" s="173"/>
      <c r="AB372" s="173"/>
      <c r="AC372" s="173"/>
      <c r="AD372" s="173"/>
      <c r="AE372" s="173"/>
      <c r="AF372" s="173"/>
      <c r="AG372" s="173"/>
      <c r="AH372" s="173"/>
      <c r="AI372" s="173"/>
      <c r="AJ372" s="173"/>
      <c r="AK372" s="173"/>
      <c r="AL372" s="173"/>
      <c r="AM372" s="173"/>
      <c r="AN372" s="173"/>
      <c r="AO372" s="173"/>
      <c r="AP372" s="173"/>
      <c r="AQ372" s="173"/>
      <c r="AR372" s="173"/>
      <c r="AS372" s="173"/>
      <c r="AT372" s="173"/>
      <c r="AU372" s="173"/>
      <c r="AV372" s="206"/>
    </row>
    <row r="373" spans="1:48" ht="14.5" thickBot="1">
      <c r="A373" s="548"/>
      <c r="B373" s="594"/>
      <c r="C373" s="166" t="s">
        <v>164</v>
      </c>
      <c r="D373" s="190"/>
      <c r="E373" s="188"/>
      <c r="F373" s="188"/>
      <c r="G373" s="188"/>
      <c r="H373" s="188"/>
      <c r="I373" s="188"/>
      <c r="J373" s="188"/>
      <c r="K373" s="188"/>
      <c r="L373" s="188"/>
      <c r="M373" s="188"/>
      <c r="N373" s="188"/>
      <c r="O373" s="188"/>
      <c r="P373" s="188"/>
      <c r="Q373" s="188"/>
      <c r="R373" s="188"/>
      <c r="S373" s="188"/>
      <c r="T373" s="188"/>
      <c r="U373" s="188"/>
      <c r="V373" s="188"/>
      <c r="W373" s="188"/>
      <c r="X373" s="188"/>
      <c r="Y373" s="188"/>
      <c r="Z373" s="207"/>
      <c r="AA373" s="208"/>
      <c r="AB373" s="208"/>
      <c r="AC373" s="208"/>
      <c r="AD373" s="208"/>
      <c r="AE373" s="208"/>
      <c r="AF373" s="208"/>
      <c r="AG373" s="208"/>
      <c r="AH373" s="208"/>
      <c r="AI373" s="208"/>
      <c r="AJ373" s="208"/>
      <c r="AK373" s="208"/>
      <c r="AL373" s="208"/>
      <c r="AM373" s="208"/>
      <c r="AN373" s="208"/>
      <c r="AO373" s="208"/>
      <c r="AP373" s="208"/>
      <c r="AQ373" s="208"/>
      <c r="AR373" s="208"/>
      <c r="AS373" s="208"/>
      <c r="AT373" s="208"/>
      <c r="AU373" s="208"/>
      <c r="AV373" s="209"/>
    </row>
    <row r="378" spans="1:48">
      <c r="A378" s="174" t="s">
        <v>24</v>
      </c>
      <c r="B378" s="175" t="str">
        <f>IF('1. Samlet budgetoversigt'!B394="","",'1. Samlet budgetoversigt'!B394)</f>
        <v/>
      </c>
      <c r="C378" s="174" t="s">
        <v>52</v>
      </c>
    </row>
    <row r="380" spans="1:48" ht="14.5" thickBot="1">
      <c r="B380" s="174" t="s">
        <v>160</v>
      </c>
      <c r="C380" s="179" t="s">
        <v>161</v>
      </c>
      <c r="D380" s="183" t="s">
        <v>165</v>
      </c>
      <c r="E380" s="183" t="s">
        <v>166</v>
      </c>
      <c r="F380" s="183" t="s">
        <v>167</v>
      </c>
      <c r="G380" s="183" t="s">
        <v>168</v>
      </c>
      <c r="H380" s="183" t="s">
        <v>169</v>
      </c>
      <c r="I380" s="183" t="s">
        <v>170</v>
      </c>
      <c r="J380" s="183" t="s">
        <v>171</v>
      </c>
      <c r="K380" s="183" t="s">
        <v>172</v>
      </c>
      <c r="L380" s="183" t="s">
        <v>173</v>
      </c>
      <c r="M380" s="183" t="s">
        <v>174</v>
      </c>
      <c r="N380" s="183" t="s">
        <v>175</v>
      </c>
      <c r="O380" s="183" t="s">
        <v>176</v>
      </c>
      <c r="P380" s="183" t="s">
        <v>177</v>
      </c>
      <c r="Q380" s="183" t="s">
        <v>178</v>
      </c>
      <c r="R380" s="183" t="s">
        <v>179</v>
      </c>
      <c r="S380" s="183" t="s">
        <v>180</v>
      </c>
      <c r="T380" s="183" t="s">
        <v>181</v>
      </c>
      <c r="U380" s="183" t="s">
        <v>182</v>
      </c>
      <c r="V380" s="183" t="s">
        <v>183</v>
      </c>
      <c r="W380" s="183" t="s">
        <v>184</v>
      </c>
      <c r="X380" s="183" t="s">
        <v>185</v>
      </c>
      <c r="Y380" s="183" t="s">
        <v>186</v>
      </c>
      <c r="Z380" s="201" t="s">
        <v>199</v>
      </c>
      <c r="AA380" s="172"/>
      <c r="AB380" s="172"/>
      <c r="AC380" s="172"/>
      <c r="AD380" s="172"/>
      <c r="AE380" s="172"/>
      <c r="AF380" s="172"/>
      <c r="AG380" s="172"/>
      <c r="AH380" s="172"/>
      <c r="AI380" s="172"/>
      <c r="AJ380" s="172"/>
      <c r="AK380" s="172"/>
      <c r="AL380" s="172"/>
      <c r="AM380" s="172"/>
      <c r="AN380" s="172"/>
      <c r="AO380" s="172"/>
      <c r="AP380" s="172"/>
      <c r="AQ380" s="172"/>
      <c r="AR380" s="172"/>
      <c r="AS380" s="172"/>
      <c r="AT380" s="172"/>
      <c r="AU380" s="172"/>
      <c r="AV380" s="172"/>
    </row>
    <row r="381" spans="1:48" ht="75" customHeight="1">
      <c r="A381" s="550" t="s">
        <v>67</v>
      </c>
      <c r="B381" s="596" t="s">
        <v>201</v>
      </c>
      <c r="C381" s="181" t="s">
        <v>162</v>
      </c>
      <c r="D381" s="185"/>
      <c r="E381" s="185"/>
      <c r="F381" s="185"/>
      <c r="G381" s="185"/>
      <c r="H381" s="185"/>
      <c r="I381" s="185"/>
      <c r="J381" s="185"/>
      <c r="K381" s="185"/>
      <c r="L381" s="185"/>
      <c r="M381" s="185"/>
      <c r="N381" s="185"/>
      <c r="O381" s="185"/>
      <c r="P381" s="185"/>
      <c r="Q381" s="185"/>
      <c r="R381" s="185"/>
      <c r="S381" s="185"/>
      <c r="T381" s="185"/>
      <c r="U381" s="185"/>
      <c r="V381" s="185"/>
      <c r="W381" s="185"/>
      <c r="X381" s="185"/>
      <c r="Y381" s="185"/>
      <c r="Z381" s="202"/>
      <c r="AA381" s="203"/>
      <c r="AB381" s="203"/>
      <c r="AC381" s="203"/>
      <c r="AD381" s="203"/>
      <c r="AE381" s="203"/>
      <c r="AF381" s="203"/>
      <c r="AG381" s="203"/>
      <c r="AH381" s="203"/>
      <c r="AI381" s="203"/>
      <c r="AJ381" s="203"/>
      <c r="AK381" s="203"/>
      <c r="AL381" s="203"/>
      <c r="AM381" s="203"/>
      <c r="AN381" s="203"/>
      <c r="AO381" s="203"/>
      <c r="AP381" s="203"/>
      <c r="AQ381" s="203"/>
      <c r="AR381" s="203"/>
      <c r="AS381" s="203"/>
      <c r="AT381" s="203"/>
      <c r="AU381" s="203"/>
      <c r="AV381" s="204"/>
    </row>
    <row r="382" spans="1:48">
      <c r="A382" s="554"/>
      <c r="B382" s="597"/>
      <c r="C382" s="165" t="s">
        <v>163</v>
      </c>
      <c r="D382" s="186"/>
      <c r="E382" s="186"/>
      <c r="F382" s="186"/>
      <c r="G382" s="186"/>
      <c r="H382" s="186"/>
      <c r="I382" s="186"/>
      <c r="J382" s="186"/>
      <c r="K382" s="186"/>
      <c r="L382" s="186"/>
      <c r="M382" s="186"/>
      <c r="N382" s="186"/>
      <c r="O382" s="186"/>
      <c r="P382" s="186"/>
      <c r="Q382" s="186"/>
      <c r="R382" s="186"/>
      <c r="S382" s="186"/>
      <c r="T382" s="186"/>
      <c r="U382" s="186"/>
      <c r="V382" s="186"/>
      <c r="W382" s="186"/>
      <c r="X382" s="186"/>
      <c r="Y382" s="186"/>
      <c r="Z382" s="205"/>
      <c r="AA382" s="173"/>
      <c r="AB382" s="173"/>
      <c r="AC382" s="173"/>
      <c r="AD382" s="173"/>
      <c r="AE382" s="173"/>
      <c r="AF382" s="173"/>
      <c r="AG382" s="173"/>
      <c r="AH382" s="173"/>
      <c r="AI382" s="173"/>
      <c r="AJ382" s="173"/>
      <c r="AK382" s="173"/>
      <c r="AL382" s="173"/>
      <c r="AM382" s="173"/>
      <c r="AN382" s="173"/>
      <c r="AO382" s="173"/>
      <c r="AP382" s="173"/>
      <c r="AQ382" s="173"/>
      <c r="AR382" s="173"/>
      <c r="AS382" s="173"/>
      <c r="AT382" s="173"/>
      <c r="AU382" s="173"/>
      <c r="AV382" s="206"/>
    </row>
    <row r="383" spans="1:48" ht="14.5" thickBot="1">
      <c r="A383" s="554"/>
      <c r="B383" s="598"/>
      <c r="C383" s="165" t="s">
        <v>9</v>
      </c>
      <c r="D383" s="186"/>
      <c r="E383" s="186"/>
      <c r="F383" s="186"/>
      <c r="G383" s="186"/>
      <c r="H383" s="186"/>
      <c r="I383" s="186"/>
      <c r="J383" s="186"/>
      <c r="K383" s="186"/>
      <c r="L383" s="186"/>
      <c r="M383" s="186"/>
      <c r="N383" s="186"/>
      <c r="O383" s="186"/>
      <c r="P383" s="186"/>
      <c r="Q383" s="186"/>
      <c r="R383" s="186"/>
      <c r="S383" s="186"/>
      <c r="T383" s="186"/>
      <c r="U383" s="186"/>
      <c r="V383" s="186"/>
      <c r="W383" s="186"/>
      <c r="X383" s="186"/>
      <c r="Y383" s="186"/>
      <c r="Z383" s="205"/>
      <c r="AA383" s="173"/>
      <c r="AB383" s="173"/>
      <c r="AC383" s="173"/>
      <c r="AD383" s="173"/>
      <c r="AE383" s="173"/>
      <c r="AF383" s="173"/>
      <c r="AG383" s="173"/>
      <c r="AH383" s="173"/>
      <c r="AI383" s="173"/>
      <c r="AJ383" s="173"/>
      <c r="AK383" s="173"/>
      <c r="AL383" s="173"/>
      <c r="AM383" s="173"/>
      <c r="AN383" s="173"/>
      <c r="AO383" s="173"/>
      <c r="AP383" s="173"/>
      <c r="AQ383" s="173"/>
      <c r="AR383" s="173"/>
      <c r="AS383" s="173"/>
      <c r="AT383" s="173"/>
      <c r="AU383" s="173"/>
      <c r="AV383" s="206"/>
    </row>
    <row r="384" spans="1:48" ht="14.5" thickBot="1">
      <c r="A384" s="551"/>
      <c r="B384" s="226">
        <f>'1. Samlet budgetoversigt'!E399-(SUM('2. Specifikationer'!D387:Y387))</f>
        <v>0</v>
      </c>
      <c r="C384" s="166" t="s">
        <v>164</v>
      </c>
      <c r="D384" s="177" t="str">
        <f>IF(D382*D383=0,"",(D382*D383))</f>
        <v/>
      </c>
      <c r="E384" s="177" t="str">
        <f t="shared" ref="E384:AV384" si="34">IF(E382*E383=0,"",(E382*E383))</f>
        <v/>
      </c>
      <c r="F384" s="177" t="str">
        <f t="shared" si="34"/>
        <v/>
      </c>
      <c r="G384" s="177" t="str">
        <f t="shared" si="34"/>
        <v/>
      </c>
      <c r="H384" s="177" t="str">
        <f t="shared" si="34"/>
        <v/>
      </c>
      <c r="I384" s="177" t="str">
        <f t="shared" si="34"/>
        <v/>
      </c>
      <c r="J384" s="177" t="str">
        <f t="shared" si="34"/>
        <v/>
      </c>
      <c r="K384" s="177" t="str">
        <f t="shared" si="34"/>
        <v/>
      </c>
      <c r="L384" s="177" t="str">
        <f t="shared" si="34"/>
        <v/>
      </c>
      <c r="M384" s="177" t="str">
        <f t="shared" si="34"/>
        <v/>
      </c>
      <c r="N384" s="177" t="str">
        <f t="shared" si="34"/>
        <v/>
      </c>
      <c r="O384" s="177" t="str">
        <f t="shared" si="34"/>
        <v/>
      </c>
      <c r="P384" s="177" t="str">
        <f t="shared" si="34"/>
        <v/>
      </c>
      <c r="Q384" s="177" t="str">
        <f t="shared" si="34"/>
        <v/>
      </c>
      <c r="R384" s="177" t="str">
        <f t="shared" si="34"/>
        <v/>
      </c>
      <c r="S384" s="177" t="str">
        <f t="shared" si="34"/>
        <v/>
      </c>
      <c r="T384" s="177" t="str">
        <f t="shared" si="34"/>
        <v/>
      </c>
      <c r="U384" s="177" t="str">
        <f t="shared" si="34"/>
        <v/>
      </c>
      <c r="V384" s="177" t="str">
        <f t="shared" si="34"/>
        <v/>
      </c>
      <c r="W384" s="177" t="str">
        <f t="shared" si="34"/>
        <v/>
      </c>
      <c r="X384" s="177" t="str">
        <f t="shared" si="34"/>
        <v/>
      </c>
      <c r="Y384" s="177" t="str">
        <f t="shared" si="34"/>
        <v/>
      </c>
      <c r="Z384" s="210" t="str">
        <f t="shared" si="34"/>
        <v/>
      </c>
      <c r="AA384" s="211" t="str">
        <f t="shared" si="34"/>
        <v/>
      </c>
      <c r="AB384" s="211" t="str">
        <f t="shared" si="34"/>
        <v/>
      </c>
      <c r="AC384" s="211" t="str">
        <f t="shared" si="34"/>
        <v/>
      </c>
      <c r="AD384" s="211" t="str">
        <f t="shared" si="34"/>
        <v/>
      </c>
      <c r="AE384" s="211" t="str">
        <f t="shared" si="34"/>
        <v/>
      </c>
      <c r="AF384" s="211" t="str">
        <f t="shared" si="34"/>
        <v/>
      </c>
      <c r="AG384" s="211" t="str">
        <f t="shared" si="34"/>
        <v/>
      </c>
      <c r="AH384" s="211" t="str">
        <f t="shared" si="34"/>
        <v/>
      </c>
      <c r="AI384" s="211" t="str">
        <f t="shared" si="34"/>
        <v/>
      </c>
      <c r="AJ384" s="211" t="str">
        <f t="shared" si="34"/>
        <v/>
      </c>
      <c r="AK384" s="211" t="str">
        <f t="shared" si="34"/>
        <v/>
      </c>
      <c r="AL384" s="211" t="str">
        <f t="shared" si="34"/>
        <v/>
      </c>
      <c r="AM384" s="211" t="str">
        <f t="shared" si="34"/>
        <v/>
      </c>
      <c r="AN384" s="211" t="str">
        <f t="shared" si="34"/>
        <v/>
      </c>
      <c r="AO384" s="211" t="str">
        <f t="shared" si="34"/>
        <v/>
      </c>
      <c r="AP384" s="211" t="str">
        <f t="shared" si="34"/>
        <v/>
      </c>
      <c r="AQ384" s="211" t="str">
        <f t="shared" si="34"/>
        <v/>
      </c>
      <c r="AR384" s="211" t="str">
        <f t="shared" si="34"/>
        <v/>
      </c>
      <c r="AS384" s="211" t="str">
        <f t="shared" si="34"/>
        <v/>
      </c>
      <c r="AT384" s="211" t="str">
        <f t="shared" si="34"/>
        <v/>
      </c>
      <c r="AU384" s="211" t="str">
        <f t="shared" si="34"/>
        <v/>
      </c>
      <c r="AV384" s="212" t="str">
        <f t="shared" si="34"/>
        <v/>
      </c>
    </row>
    <row r="385" spans="1:48" ht="75" customHeight="1">
      <c r="A385" s="554" t="s">
        <v>3</v>
      </c>
      <c r="B385" s="595">
        <f>'1. Samlet budgetoversigt'!E400-(SUM('2. Specifikationer'!D391:Y391))</f>
        <v>0</v>
      </c>
      <c r="C385" s="170" t="s">
        <v>162</v>
      </c>
      <c r="D385" s="187"/>
      <c r="E385" s="187"/>
      <c r="F385" s="187"/>
      <c r="G385" s="187"/>
      <c r="H385" s="187"/>
      <c r="I385" s="187"/>
      <c r="J385" s="187"/>
      <c r="K385" s="187"/>
      <c r="L385" s="187"/>
      <c r="M385" s="187"/>
      <c r="N385" s="187"/>
      <c r="O385" s="187"/>
      <c r="P385" s="187"/>
      <c r="Q385" s="187"/>
      <c r="R385" s="187"/>
      <c r="S385" s="187"/>
      <c r="T385" s="187"/>
      <c r="U385" s="187"/>
      <c r="V385" s="187"/>
      <c r="W385" s="187"/>
      <c r="X385" s="187"/>
      <c r="Y385" s="187"/>
      <c r="Z385" s="205"/>
      <c r="AA385" s="173"/>
      <c r="AB385" s="173"/>
      <c r="AC385" s="173"/>
      <c r="AD385" s="173"/>
      <c r="AE385" s="173"/>
      <c r="AF385" s="173"/>
      <c r="AG385" s="173"/>
      <c r="AH385" s="173"/>
      <c r="AI385" s="173"/>
      <c r="AJ385" s="173"/>
      <c r="AK385" s="173"/>
      <c r="AL385" s="173"/>
      <c r="AM385" s="173"/>
      <c r="AN385" s="173"/>
      <c r="AO385" s="173"/>
      <c r="AP385" s="173"/>
      <c r="AQ385" s="173"/>
      <c r="AR385" s="173"/>
      <c r="AS385" s="173"/>
      <c r="AT385" s="173"/>
      <c r="AU385" s="173"/>
      <c r="AV385" s="206"/>
    </row>
    <row r="386" spans="1:48">
      <c r="A386" s="554"/>
      <c r="B386" s="595"/>
      <c r="C386" s="165" t="s">
        <v>163</v>
      </c>
      <c r="D386" s="186"/>
      <c r="E386" s="186"/>
      <c r="F386" s="186"/>
      <c r="G386" s="186"/>
      <c r="H386" s="186"/>
      <c r="I386" s="186"/>
      <c r="J386" s="186"/>
      <c r="K386" s="186"/>
      <c r="L386" s="186"/>
      <c r="M386" s="186"/>
      <c r="N386" s="186"/>
      <c r="O386" s="186"/>
      <c r="P386" s="186"/>
      <c r="Q386" s="186"/>
      <c r="R386" s="186"/>
      <c r="S386" s="186"/>
      <c r="T386" s="186"/>
      <c r="U386" s="186"/>
      <c r="V386" s="186"/>
      <c r="W386" s="186"/>
      <c r="X386" s="186"/>
      <c r="Y386" s="186"/>
      <c r="Z386" s="205"/>
      <c r="AA386" s="173"/>
      <c r="AB386" s="173"/>
      <c r="AC386" s="173"/>
      <c r="AD386" s="173"/>
      <c r="AE386" s="173"/>
      <c r="AF386" s="173"/>
      <c r="AG386" s="173"/>
      <c r="AH386" s="173"/>
      <c r="AI386" s="173"/>
      <c r="AJ386" s="173"/>
      <c r="AK386" s="173"/>
      <c r="AL386" s="173"/>
      <c r="AM386" s="173"/>
      <c r="AN386" s="173"/>
      <c r="AO386" s="173"/>
      <c r="AP386" s="173"/>
      <c r="AQ386" s="173"/>
      <c r="AR386" s="173"/>
      <c r="AS386" s="173"/>
      <c r="AT386" s="173"/>
      <c r="AU386" s="173"/>
      <c r="AV386" s="206"/>
    </row>
    <row r="387" spans="1:48">
      <c r="A387" s="554"/>
      <c r="B387" s="595"/>
      <c r="C387" s="165" t="s">
        <v>9</v>
      </c>
      <c r="D387" s="186"/>
      <c r="E387" s="186"/>
      <c r="F387" s="186"/>
      <c r="G387" s="186"/>
      <c r="H387" s="186"/>
      <c r="I387" s="186"/>
      <c r="J387" s="186"/>
      <c r="K387" s="186"/>
      <c r="L387" s="186"/>
      <c r="M387" s="186"/>
      <c r="N387" s="186"/>
      <c r="O387" s="186"/>
      <c r="P387" s="186"/>
      <c r="Q387" s="186"/>
      <c r="R387" s="186"/>
      <c r="S387" s="186"/>
      <c r="T387" s="186"/>
      <c r="U387" s="186"/>
      <c r="V387" s="186"/>
      <c r="W387" s="186"/>
      <c r="X387" s="186"/>
      <c r="Y387" s="186"/>
      <c r="Z387" s="205"/>
      <c r="AA387" s="173"/>
      <c r="AB387" s="173"/>
      <c r="AC387" s="173"/>
      <c r="AD387" s="173"/>
      <c r="AE387" s="173"/>
      <c r="AF387" s="173"/>
      <c r="AG387" s="173"/>
      <c r="AH387" s="173"/>
      <c r="AI387" s="173"/>
      <c r="AJ387" s="173"/>
      <c r="AK387" s="173"/>
      <c r="AL387" s="173"/>
      <c r="AM387" s="173"/>
      <c r="AN387" s="173"/>
      <c r="AO387" s="173"/>
      <c r="AP387" s="173"/>
      <c r="AQ387" s="173"/>
      <c r="AR387" s="173"/>
      <c r="AS387" s="173"/>
      <c r="AT387" s="173"/>
      <c r="AU387" s="173"/>
      <c r="AV387" s="206"/>
    </row>
    <row r="388" spans="1:48" ht="14.5" thickBot="1">
      <c r="A388" s="554"/>
      <c r="B388" s="595"/>
      <c r="C388" s="168" t="s">
        <v>164</v>
      </c>
      <c r="D388" s="180" t="str">
        <f>IF(D386*D387=0,"",(D386*D387))</f>
        <v/>
      </c>
      <c r="E388" s="180" t="str">
        <f t="shared" ref="E388:AV388" si="35">IF(E386*E387=0,"",(E386*E387))</f>
        <v/>
      </c>
      <c r="F388" s="180" t="str">
        <f t="shared" si="35"/>
        <v/>
      </c>
      <c r="G388" s="180" t="str">
        <f t="shared" si="35"/>
        <v/>
      </c>
      <c r="H388" s="180" t="str">
        <f t="shared" si="35"/>
        <v/>
      </c>
      <c r="I388" s="180" t="str">
        <f t="shared" si="35"/>
        <v/>
      </c>
      <c r="J388" s="180" t="str">
        <f t="shared" si="35"/>
        <v/>
      </c>
      <c r="K388" s="180" t="str">
        <f t="shared" si="35"/>
        <v/>
      </c>
      <c r="L388" s="180" t="str">
        <f t="shared" si="35"/>
        <v/>
      </c>
      <c r="M388" s="180" t="str">
        <f t="shared" si="35"/>
        <v/>
      </c>
      <c r="N388" s="180" t="str">
        <f t="shared" si="35"/>
        <v/>
      </c>
      <c r="O388" s="180" t="str">
        <f t="shared" si="35"/>
        <v/>
      </c>
      <c r="P388" s="180" t="str">
        <f t="shared" si="35"/>
        <v/>
      </c>
      <c r="Q388" s="180" t="str">
        <f t="shared" si="35"/>
        <v/>
      </c>
      <c r="R388" s="180" t="str">
        <f t="shared" si="35"/>
        <v/>
      </c>
      <c r="S388" s="180" t="str">
        <f t="shared" si="35"/>
        <v/>
      </c>
      <c r="T388" s="180" t="str">
        <f t="shared" si="35"/>
        <v/>
      </c>
      <c r="U388" s="180" t="str">
        <f t="shared" si="35"/>
        <v/>
      </c>
      <c r="V388" s="180" t="str">
        <f t="shared" si="35"/>
        <v/>
      </c>
      <c r="W388" s="180" t="str">
        <f t="shared" si="35"/>
        <v/>
      </c>
      <c r="X388" s="180" t="str">
        <f t="shared" si="35"/>
        <v/>
      </c>
      <c r="Y388" s="180" t="str">
        <f t="shared" si="35"/>
        <v/>
      </c>
      <c r="Z388" s="210" t="str">
        <f t="shared" si="35"/>
        <v/>
      </c>
      <c r="AA388" s="211" t="str">
        <f t="shared" si="35"/>
        <v/>
      </c>
      <c r="AB388" s="211" t="str">
        <f t="shared" si="35"/>
        <v/>
      </c>
      <c r="AC388" s="211" t="str">
        <f t="shared" si="35"/>
        <v/>
      </c>
      <c r="AD388" s="211" t="str">
        <f t="shared" si="35"/>
        <v/>
      </c>
      <c r="AE388" s="211" t="str">
        <f t="shared" si="35"/>
        <v/>
      </c>
      <c r="AF388" s="211" t="str">
        <f t="shared" si="35"/>
        <v/>
      </c>
      <c r="AG388" s="211" t="str">
        <f t="shared" si="35"/>
        <v/>
      </c>
      <c r="AH388" s="211" t="str">
        <f t="shared" si="35"/>
        <v/>
      </c>
      <c r="AI388" s="211" t="str">
        <f t="shared" si="35"/>
        <v/>
      </c>
      <c r="AJ388" s="211" t="str">
        <f t="shared" si="35"/>
        <v/>
      </c>
      <c r="AK388" s="211" t="str">
        <f t="shared" si="35"/>
        <v/>
      </c>
      <c r="AL388" s="211" t="str">
        <f t="shared" si="35"/>
        <v/>
      </c>
      <c r="AM388" s="211" t="str">
        <f t="shared" si="35"/>
        <v/>
      </c>
      <c r="AN388" s="211" t="str">
        <f t="shared" si="35"/>
        <v/>
      </c>
      <c r="AO388" s="211" t="str">
        <f t="shared" si="35"/>
        <v/>
      </c>
      <c r="AP388" s="211" t="str">
        <f t="shared" si="35"/>
        <v/>
      </c>
      <c r="AQ388" s="211" t="str">
        <f t="shared" si="35"/>
        <v/>
      </c>
      <c r="AR388" s="211" t="str">
        <f t="shared" si="35"/>
        <v/>
      </c>
      <c r="AS388" s="211" t="str">
        <f t="shared" si="35"/>
        <v/>
      </c>
      <c r="AT388" s="211" t="str">
        <f t="shared" si="35"/>
        <v/>
      </c>
      <c r="AU388" s="211" t="str">
        <f t="shared" si="35"/>
        <v/>
      </c>
      <c r="AV388" s="212" t="str">
        <f t="shared" si="35"/>
        <v/>
      </c>
    </row>
    <row r="389" spans="1:48" ht="75" customHeight="1" thickBot="1">
      <c r="A389" s="548" t="s">
        <v>69</v>
      </c>
      <c r="B389" s="594">
        <f>'1. Samlet budgetoversigt'!E401-(SUM('2. Specifikationer'!D393:Y393))</f>
        <v>0</v>
      </c>
      <c r="C389" s="167" t="s">
        <v>162</v>
      </c>
      <c r="D389" s="185"/>
      <c r="E389" s="185"/>
      <c r="F389" s="185"/>
      <c r="G389" s="185"/>
      <c r="H389" s="185"/>
      <c r="I389" s="185"/>
      <c r="J389" s="185"/>
      <c r="K389" s="185"/>
      <c r="L389" s="185"/>
      <c r="M389" s="185"/>
      <c r="N389" s="185"/>
      <c r="O389" s="185"/>
      <c r="P389" s="185"/>
      <c r="Q389" s="185"/>
      <c r="R389" s="185"/>
      <c r="S389" s="185"/>
      <c r="T389" s="185"/>
      <c r="U389" s="185"/>
      <c r="V389" s="185"/>
      <c r="W389" s="185"/>
      <c r="X389" s="185"/>
      <c r="Y389" s="185"/>
      <c r="Z389" s="205"/>
      <c r="AA389" s="173"/>
      <c r="AB389" s="173"/>
      <c r="AC389" s="173"/>
      <c r="AD389" s="173"/>
      <c r="AE389" s="173"/>
      <c r="AF389" s="173"/>
      <c r="AG389" s="173"/>
      <c r="AH389" s="173"/>
      <c r="AI389" s="173"/>
      <c r="AJ389" s="173"/>
      <c r="AK389" s="173"/>
      <c r="AL389" s="173"/>
      <c r="AM389" s="173"/>
      <c r="AN389" s="173"/>
      <c r="AO389" s="173"/>
      <c r="AP389" s="173"/>
      <c r="AQ389" s="173"/>
      <c r="AR389" s="173"/>
      <c r="AS389" s="173"/>
      <c r="AT389" s="173"/>
      <c r="AU389" s="173"/>
      <c r="AV389" s="206"/>
    </row>
    <row r="390" spans="1:48" ht="14.5" thickBot="1">
      <c r="A390" s="548"/>
      <c r="B390" s="594"/>
      <c r="C390" s="166" t="s">
        <v>164</v>
      </c>
      <c r="D390" s="188"/>
      <c r="E390" s="188"/>
      <c r="F390" s="188"/>
      <c r="G390" s="188"/>
      <c r="H390" s="188"/>
      <c r="I390" s="188"/>
      <c r="J390" s="188"/>
      <c r="K390" s="188"/>
      <c r="L390" s="188"/>
      <c r="M390" s="188"/>
      <c r="N390" s="188"/>
      <c r="O390" s="188"/>
      <c r="P390" s="188"/>
      <c r="Q390" s="188"/>
      <c r="R390" s="188"/>
      <c r="S390" s="188"/>
      <c r="T390" s="188"/>
      <c r="U390" s="188"/>
      <c r="V390" s="188"/>
      <c r="W390" s="188"/>
      <c r="X390" s="188"/>
      <c r="Y390" s="188"/>
      <c r="Z390" s="205"/>
      <c r="AA390" s="173"/>
      <c r="AB390" s="173"/>
      <c r="AC390" s="173"/>
      <c r="AD390" s="173"/>
      <c r="AE390" s="173"/>
      <c r="AF390" s="173"/>
      <c r="AG390" s="173"/>
      <c r="AH390" s="173"/>
      <c r="AI390" s="173"/>
      <c r="AJ390" s="173"/>
      <c r="AK390" s="173"/>
      <c r="AL390" s="173"/>
      <c r="AM390" s="173"/>
      <c r="AN390" s="173"/>
      <c r="AO390" s="173"/>
      <c r="AP390" s="173"/>
      <c r="AQ390" s="173"/>
      <c r="AR390" s="173"/>
      <c r="AS390" s="173"/>
      <c r="AT390" s="173"/>
      <c r="AU390" s="173"/>
      <c r="AV390" s="206"/>
    </row>
    <row r="391" spans="1:48" ht="75" customHeight="1" thickBot="1">
      <c r="A391" s="548" t="s">
        <v>187</v>
      </c>
      <c r="B391" s="594">
        <f>'1. Samlet budgetoversigt'!E402-(SUM('2. Specifikationer'!D395:Y395))</f>
        <v>0</v>
      </c>
      <c r="C391" s="167" t="s">
        <v>162</v>
      </c>
      <c r="D391" s="185"/>
      <c r="E391" s="185"/>
      <c r="F391" s="185"/>
      <c r="G391" s="185"/>
      <c r="H391" s="185"/>
      <c r="I391" s="185"/>
      <c r="J391" s="185"/>
      <c r="K391" s="185"/>
      <c r="L391" s="185"/>
      <c r="M391" s="185"/>
      <c r="N391" s="185"/>
      <c r="O391" s="185"/>
      <c r="P391" s="185"/>
      <c r="Q391" s="185"/>
      <c r="R391" s="185"/>
      <c r="S391" s="185"/>
      <c r="T391" s="185"/>
      <c r="U391" s="185"/>
      <c r="V391" s="185"/>
      <c r="W391" s="185"/>
      <c r="X391" s="185"/>
      <c r="Y391" s="185"/>
      <c r="Z391" s="205"/>
      <c r="AA391" s="173"/>
      <c r="AB391" s="173"/>
      <c r="AC391" s="173"/>
      <c r="AD391" s="173"/>
      <c r="AE391" s="173"/>
      <c r="AF391" s="173"/>
      <c r="AG391" s="173"/>
      <c r="AH391" s="173"/>
      <c r="AI391" s="173"/>
      <c r="AJ391" s="173"/>
      <c r="AK391" s="173"/>
      <c r="AL391" s="173"/>
      <c r="AM391" s="173"/>
      <c r="AN391" s="173"/>
      <c r="AO391" s="173"/>
      <c r="AP391" s="173"/>
      <c r="AQ391" s="173"/>
      <c r="AR391" s="173"/>
      <c r="AS391" s="173"/>
      <c r="AT391" s="173"/>
      <c r="AU391" s="173"/>
      <c r="AV391" s="206"/>
    </row>
    <row r="392" spans="1:48" ht="14.5" thickBot="1">
      <c r="A392" s="548"/>
      <c r="B392" s="594"/>
      <c r="C392" s="168" t="s">
        <v>164</v>
      </c>
      <c r="D392" s="188"/>
      <c r="E392" s="188"/>
      <c r="F392" s="188"/>
      <c r="G392" s="188"/>
      <c r="H392" s="188"/>
      <c r="I392" s="188"/>
      <c r="J392" s="188"/>
      <c r="K392" s="188"/>
      <c r="L392" s="188"/>
      <c r="M392" s="188"/>
      <c r="N392" s="188"/>
      <c r="O392" s="188"/>
      <c r="P392" s="188"/>
      <c r="Q392" s="188"/>
      <c r="R392" s="188"/>
      <c r="S392" s="188"/>
      <c r="T392" s="188"/>
      <c r="U392" s="188"/>
      <c r="V392" s="188"/>
      <c r="W392" s="188"/>
      <c r="X392" s="188"/>
      <c r="Y392" s="188"/>
      <c r="Z392" s="205"/>
      <c r="AA392" s="173"/>
      <c r="AB392" s="173"/>
      <c r="AC392" s="173"/>
      <c r="AD392" s="173"/>
      <c r="AE392" s="173"/>
      <c r="AF392" s="173"/>
      <c r="AG392" s="173"/>
      <c r="AH392" s="173"/>
      <c r="AI392" s="173"/>
      <c r="AJ392" s="173"/>
      <c r="AK392" s="173"/>
      <c r="AL392" s="173"/>
      <c r="AM392" s="173"/>
      <c r="AN392" s="173"/>
      <c r="AO392" s="173"/>
      <c r="AP392" s="173"/>
      <c r="AQ392" s="173"/>
      <c r="AR392" s="173"/>
      <c r="AS392" s="173"/>
      <c r="AT392" s="173"/>
      <c r="AU392" s="173"/>
      <c r="AV392" s="206"/>
    </row>
    <row r="393" spans="1:48" ht="14.5" thickBot="1">
      <c r="A393" s="182" t="s">
        <v>188</v>
      </c>
      <c r="B393" s="227">
        <f>'1. Samlet budgetoversigt'!E403-(SUM('2. Specifikationer'!D396:Y396))</f>
        <v>0</v>
      </c>
      <c r="C393" s="169" t="s">
        <v>188</v>
      </c>
      <c r="D393" s="189"/>
      <c r="E393" s="189"/>
      <c r="F393" s="189"/>
      <c r="G393" s="189"/>
      <c r="H393" s="189"/>
      <c r="I393" s="189"/>
      <c r="J393" s="189"/>
      <c r="K393" s="189"/>
      <c r="L393" s="189"/>
      <c r="M393" s="189"/>
      <c r="N393" s="189"/>
      <c r="O393" s="189"/>
      <c r="P393" s="189"/>
      <c r="Q393" s="189"/>
      <c r="R393" s="189"/>
      <c r="S393" s="189"/>
      <c r="T393" s="189"/>
      <c r="U393" s="189"/>
      <c r="V393" s="189"/>
      <c r="W393" s="189"/>
      <c r="X393" s="189"/>
      <c r="Y393" s="189"/>
      <c r="Z393" s="205"/>
      <c r="AA393" s="173"/>
      <c r="AB393" s="173"/>
      <c r="AC393" s="173"/>
      <c r="AD393" s="173"/>
      <c r="AE393" s="173"/>
      <c r="AF393" s="173"/>
      <c r="AG393" s="173"/>
      <c r="AH393" s="173"/>
      <c r="AI393" s="173"/>
      <c r="AJ393" s="173"/>
      <c r="AK393" s="173"/>
      <c r="AL393" s="173"/>
      <c r="AM393" s="173"/>
      <c r="AN393" s="173"/>
      <c r="AO393" s="173"/>
      <c r="AP393" s="173"/>
      <c r="AQ393" s="173"/>
      <c r="AR393" s="173"/>
      <c r="AS393" s="173"/>
      <c r="AT393" s="173"/>
      <c r="AU393" s="173"/>
      <c r="AV393" s="206"/>
    </row>
    <row r="394" spans="1:48" ht="75" customHeight="1" thickBot="1">
      <c r="A394" s="548" t="s">
        <v>68</v>
      </c>
      <c r="B394" s="594">
        <f>'1. Samlet budgetoversigt'!E405-(SUM('2. Specifikationer'!D398:Y398))</f>
        <v>0</v>
      </c>
      <c r="C394" s="170" t="s">
        <v>162</v>
      </c>
      <c r="D394" s="185"/>
      <c r="E394" s="185"/>
      <c r="F394" s="185"/>
      <c r="G394" s="185"/>
      <c r="H394" s="185"/>
      <c r="I394" s="185"/>
      <c r="J394" s="185"/>
      <c r="K394" s="185"/>
      <c r="L394" s="185"/>
      <c r="M394" s="185"/>
      <c r="N394" s="185"/>
      <c r="O394" s="185"/>
      <c r="P394" s="185"/>
      <c r="Q394" s="185"/>
      <c r="R394" s="185"/>
      <c r="S394" s="185"/>
      <c r="T394" s="185"/>
      <c r="U394" s="185"/>
      <c r="V394" s="185"/>
      <c r="W394" s="185"/>
      <c r="X394" s="185"/>
      <c r="Y394" s="185"/>
      <c r="Z394" s="205"/>
      <c r="AA394" s="173"/>
      <c r="AB394" s="173"/>
      <c r="AC394" s="173"/>
      <c r="AD394" s="173"/>
      <c r="AE394" s="173"/>
      <c r="AF394" s="173"/>
      <c r="AG394" s="173"/>
      <c r="AH394" s="173"/>
      <c r="AI394" s="173"/>
      <c r="AJ394" s="173"/>
      <c r="AK394" s="173"/>
      <c r="AL394" s="173"/>
      <c r="AM394" s="173"/>
      <c r="AN394" s="173"/>
      <c r="AO394" s="173"/>
      <c r="AP394" s="173"/>
      <c r="AQ394" s="173"/>
      <c r="AR394" s="173"/>
      <c r="AS394" s="173"/>
      <c r="AT394" s="173"/>
      <c r="AU394" s="173"/>
      <c r="AV394" s="206"/>
    </row>
    <row r="395" spans="1:48" ht="14.5" thickBot="1">
      <c r="A395" s="548"/>
      <c r="B395" s="594"/>
      <c r="C395" s="166" t="s">
        <v>164</v>
      </c>
      <c r="D395" s="190"/>
      <c r="E395" s="188"/>
      <c r="F395" s="188"/>
      <c r="G395" s="188"/>
      <c r="H395" s="188"/>
      <c r="I395" s="188"/>
      <c r="J395" s="188"/>
      <c r="K395" s="188"/>
      <c r="L395" s="188"/>
      <c r="M395" s="188"/>
      <c r="N395" s="188"/>
      <c r="O395" s="188"/>
      <c r="P395" s="188"/>
      <c r="Q395" s="188"/>
      <c r="R395" s="188"/>
      <c r="S395" s="188"/>
      <c r="T395" s="188"/>
      <c r="U395" s="188"/>
      <c r="V395" s="188"/>
      <c r="W395" s="188"/>
      <c r="X395" s="188"/>
      <c r="Y395" s="188"/>
      <c r="Z395" s="207"/>
      <c r="AA395" s="208"/>
      <c r="AB395" s="208"/>
      <c r="AC395" s="208"/>
      <c r="AD395" s="208"/>
      <c r="AE395" s="208"/>
      <c r="AF395" s="208"/>
      <c r="AG395" s="208"/>
      <c r="AH395" s="208"/>
      <c r="AI395" s="208"/>
      <c r="AJ395" s="208"/>
      <c r="AK395" s="208"/>
      <c r="AL395" s="208"/>
      <c r="AM395" s="208"/>
      <c r="AN395" s="208"/>
      <c r="AO395" s="208"/>
      <c r="AP395" s="208"/>
      <c r="AQ395" s="208"/>
      <c r="AR395" s="208"/>
      <c r="AS395" s="208"/>
      <c r="AT395" s="208"/>
      <c r="AU395" s="208"/>
      <c r="AV395" s="209"/>
    </row>
    <row r="400" spans="1:48">
      <c r="A400" s="174" t="s">
        <v>24</v>
      </c>
      <c r="B400" s="175" t="str">
        <f>IF('1. Samlet budgetoversigt'!B416="","",'1. Samlet budgetoversigt'!B416)</f>
        <v/>
      </c>
      <c r="C400" s="174" t="s">
        <v>53</v>
      </c>
    </row>
    <row r="402" spans="1:48" ht="14.5" thickBot="1">
      <c r="B402" s="174" t="s">
        <v>160</v>
      </c>
      <c r="C402" s="179" t="s">
        <v>161</v>
      </c>
      <c r="D402" s="183" t="s">
        <v>165</v>
      </c>
      <c r="E402" s="183" t="s">
        <v>166</v>
      </c>
      <c r="F402" s="183" t="s">
        <v>167</v>
      </c>
      <c r="G402" s="183" t="s">
        <v>168</v>
      </c>
      <c r="H402" s="183" t="s">
        <v>169</v>
      </c>
      <c r="I402" s="183" t="s">
        <v>170</v>
      </c>
      <c r="J402" s="183" t="s">
        <v>171</v>
      </c>
      <c r="K402" s="183" t="s">
        <v>172</v>
      </c>
      <c r="L402" s="183" t="s">
        <v>173</v>
      </c>
      <c r="M402" s="183" t="s">
        <v>174</v>
      </c>
      <c r="N402" s="183" t="s">
        <v>175</v>
      </c>
      <c r="O402" s="183" t="s">
        <v>176</v>
      </c>
      <c r="P402" s="183" t="s">
        <v>177</v>
      </c>
      <c r="Q402" s="183" t="s">
        <v>178</v>
      </c>
      <c r="R402" s="183" t="s">
        <v>179</v>
      </c>
      <c r="S402" s="183" t="s">
        <v>180</v>
      </c>
      <c r="T402" s="183" t="s">
        <v>181</v>
      </c>
      <c r="U402" s="183" t="s">
        <v>182</v>
      </c>
      <c r="V402" s="183" t="s">
        <v>183</v>
      </c>
      <c r="W402" s="183" t="s">
        <v>184</v>
      </c>
      <c r="X402" s="183" t="s">
        <v>185</v>
      </c>
      <c r="Y402" s="183" t="s">
        <v>186</v>
      </c>
      <c r="Z402" s="201" t="s">
        <v>199</v>
      </c>
      <c r="AA402" s="172"/>
      <c r="AB402" s="172"/>
      <c r="AC402" s="172"/>
      <c r="AD402" s="172"/>
      <c r="AE402" s="172"/>
      <c r="AF402" s="172"/>
      <c r="AG402" s="172"/>
      <c r="AH402" s="172"/>
      <c r="AI402" s="172"/>
      <c r="AJ402" s="172"/>
      <c r="AK402" s="172"/>
      <c r="AL402" s="172"/>
      <c r="AM402" s="172"/>
      <c r="AN402" s="172"/>
      <c r="AO402" s="172"/>
      <c r="AP402" s="172"/>
      <c r="AQ402" s="172"/>
      <c r="AR402" s="172"/>
      <c r="AS402" s="172"/>
      <c r="AT402" s="172"/>
      <c r="AU402" s="172"/>
      <c r="AV402" s="172"/>
    </row>
    <row r="403" spans="1:48" ht="75" customHeight="1">
      <c r="A403" s="550" t="s">
        <v>67</v>
      </c>
      <c r="B403" s="596" t="s">
        <v>201</v>
      </c>
      <c r="C403" s="181" t="s">
        <v>162</v>
      </c>
      <c r="D403" s="185"/>
      <c r="E403" s="185"/>
      <c r="F403" s="185"/>
      <c r="G403" s="185"/>
      <c r="H403" s="185"/>
      <c r="I403" s="185"/>
      <c r="J403" s="185"/>
      <c r="K403" s="185"/>
      <c r="L403" s="185"/>
      <c r="M403" s="185"/>
      <c r="N403" s="185"/>
      <c r="O403" s="185"/>
      <c r="P403" s="185"/>
      <c r="Q403" s="185"/>
      <c r="R403" s="185"/>
      <c r="S403" s="185"/>
      <c r="T403" s="185"/>
      <c r="U403" s="185"/>
      <c r="V403" s="185"/>
      <c r="W403" s="185"/>
      <c r="X403" s="185"/>
      <c r="Y403" s="185"/>
      <c r="Z403" s="202"/>
      <c r="AA403" s="203"/>
      <c r="AB403" s="203"/>
      <c r="AC403" s="203"/>
      <c r="AD403" s="203"/>
      <c r="AE403" s="203"/>
      <c r="AF403" s="203"/>
      <c r="AG403" s="203"/>
      <c r="AH403" s="203"/>
      <c r="AI403" s="203"/>
      <c r="AJ403" s="203"/>
      <c r="AK403" s="203"/>
      <c r="AL403" s="203"/>
      <c r="AM403" s="203"/>
      <c r="AN403" s="203"/>
      <c r="AO403" s="203"/>
      <c r="AP403" s="203"/>
      <c r="AQ403" s="203"/>
      <c r="AR403" s="203"/>
      <c r="AS403" s="203"/>
      <c r="AT403" s="203"/>
      <c r="AU403" s="203"/>
      <c r="AV403" s="204"/>
    </row>
    <row r="404" spans="1:48">
      <c r="A404" s="554"/>
      <c r="B404" s="597"/>
      <c r="C404" s="165" t="s">
        <v>163</v>
      </c>
      <c r="D404" s="186"/>
      <c r="E404" s="186"/>
      <c r="F404" s="186"/>
      <c r="G404" s="186"/>
      <c r="H404" s="186"/>
      <c r="I404" s="186"/>
      <c r="J404" s="186"/>
      <c r="K404" s="186"/>
      <c r="L404" s="186"/>
      <c r="M404" s="186"/>
      <c r="N404" s="186"/>
      <c r="O404" s="186"/>
      <c r="P404" s="186"/>
      <c r="Q404" s="186"/>
      <c r="R404" s="186"/>
      <c r="S404" s="186"/>
      <c r="T404" s="186"/>
      <c r="U404" s="186"/>
      <c r="V404" s="186"/>
      <c r="W404" s="186"/>
      <c r="X404" s="186"/>
      <c r="Y404" s="186"/>
      <c r="Z404" s="205"/>
      <c r="AA404" s="173"/>
      <c r="AB404" s="173"/>
      <c r="AC404" s="173"/>
      <c r="AD404" s="173"/>
      <c r="AE404" s="173"/>
      <c r="AF404" s="173"/>
      <c r="AG404" s="173"/>
      <c r="AH404" s="173"/>
      <c r="AI404" s="173"/>
      <c r="AJ404" s="173"/>
      <c r="AK404" s="173"/>
      <c r="AL404" s="173"/>
      <c r="AM404" s="173"/>
      <c r="AN404" s="173"/>
      <c r="AO404" s="173"/>
      <c r="AP404" s="173"/>
      <c r="AQ404" s="173"/>
      <c r="AR404" s="173"/>
      <c r="AS404" s="173"/>
      <c r="AT404" s="173"/>
      <c r="AU404" s="173"/>
      <c r="AV404" s="206"/>
    </row>
    <row r="405" spans="1:48" ht="14.5" thickBot="1">
      <c r="A405" s="554"/>
      <c r="B405" s="598"/>
      <c r="C405" s="165" t="s">
        <v>9</v>
      </c>
      <c r="D405" s="186"/>
      <c r="E405" s="186"/>
      <c r="F405" s="186"/>
      <c r="G405" s="186"/>
      <c r="H405" s="186"/>
      <c r="I405" s="186"/>
      <c r="J405" s="186"/>
      <c r="K405" s="186"/>
      <c r="L405" s="186"/>
      <c r="M405" s="186"/>
      <c r="N405" s="186"/>
      <c r="O405" s="186"/>
      <c r="P405" s="186"/>
      <c r="Q405" s="186"/>
      <c r="R405" s="186"/>
      <c r="S405" s="186"/>
      <c r="T405" s="186"/>
      <c r="U405" s="186"/>
      <c r="V405" s="186"/>
      <c r="W405" s="186"/>
      <c r="X405" s="186"/>
      <c r="Y405" s="186"/>
      <c r="Z405" s="205"/>
      <c r="AA405" s="173"/>
      <c r="AB405" s="173"/>
      <c r="AC405" s="173"/>
      <c r="AD405" s="173"/>
      <c r="AE405" s="173"/>
      <c r="AF405" s="173"/>
      <c r="AG405" s="173"/>
      <c r="AH405" s="173"/>
      <c r="AI405" s="173"/>
      <c r="AJ405" s="173"/>
      <c r="AK405" s="173"/>
      <c r="AL405" s="173"/>
      <c r="AM405" s="173"/>
      <c r="AN405" s="173"/>
      <c r="AO405" s="173"/>
      <c r="AP405" s="173"/>
      <c r="AQ405" s="173"/>
      <c r="AR405" s="173"/>
      <c r="AS405" s="173"/>
      <c r="AT405" s="173"/>
      <c r="AU405" s="173"/>
      <c r="AV405" s="206"/>
    </row>
    <row r="406" spans="1:48" ht="14.5" thickBot="1">
      <c r="A406" s="551"/>
      <c r="B406" s="226">
        <f>'1. Samlet budgetoversigt'!E421-(SUM('2. Specifikationer'!D409:Y409))</f>
        <v>0</v>
      </c>
      <c r="C406" s="166" t="s">
        <v>164</v>
      </c>
      <c r="D406" s="177" t="str">
        <f>IF(D404*D405=0,"",(D404*D405))</f>
        <v/>
      </c>
      <c r="E406" s="177" t="str">
        <f t="shared" ref="E406:AV406" si="36">IF(E404*E405=0,"",(E404*E405))</f>
        <v/>
      </c>
      <c r="F406" s="177" t="str">
        <f t="shared" si="36"/>
        <v/>
      </c>
      <c r="G406" s="177" t="str">
        <f t="shared" si="36"/>
        <v/>
      </c>
      <c r="H406" s="177" t="str">
        <f t="shared" si="36"/>
        <v/>
      </c>
      <c r="I406" s="177" t="str">
        <f t="shared" si="36"/>
        <v/>
      </c>
      <c r="J406" s="177" t="str">
        <f t="shared" si="36"/>
        <v/>
      </c>
      <c r="K406" s="177" t="str">
        <f t="shared" si="36"/>
        <v/>
      </c>
      <c r="L406" s="177" t="str">
        <f t="shared" si="36"/>
        <v/>
      </c>
      <c r="M406" s="177" t="str">
        <f t="shared" si="36"/>
        <v/>
      </c>
      <c r="N406" s="177" t="str">
        <f t="shared" si="36"/>
        <v/>
      </c>
      <c r="O406" s="177" t="str">
        <f t="shared" si="36"/>
        <v/>
      </c>
      <c r="P406" s="177" t="str">
        <f t="shared" si="36"/>
        <v/>
      </c>
      <c r="Q406" s="177" t="str">
        <f t="shared" si="36"/>
        <v/>
      </c>
      <c r="R406" s="177" t="str">
        <f t="shared" si="36"/>
        <v/>
      </c>
      <c r="S406" s="177" t="str">
        <f t="shared" si="36"/>
        <v/>
      </c>
      <c r="T406" s="177" t="str">
        <f t="shared" si="36"/>
        <v/>
      </c>
      <c r="U406" s="177" t="str">
        <f t="shared" si="36"/>
        <v/>
      </c>
      <c r="V406" s="177" t="str">
        <f t="shared" si="36"/>
        <v/>
      </c>
      <c r="W406" s="177" t="str">
        <f t="shared" si="36"/>
        <v/>
      </c>
      <c r="X406" s="177" t="str">
        <f t="shared" si="36"/>
        <v/>
      </c>
      <c r="Y406" s="177" t="str">
        <f t="shared" si="36"/>
        <v/>
      </c>
      <c r="Z406" s="210" t="str">
        <f t="shared" si="36"/>
        <v/>
      </c>
      <c r="AA406" s="211" t="str">
        <f t="shared" si="36"/>
        <v/>
      </c>
      <c r="AB406" s="211" t="str">
        <f t="shared" si="36"/>
        <v/>
      </c>
      <c r="AC406" s="211" t="str">
        <f t="shared" si="36"/>
        <v/>
      </c>
      <c r="AD406" s="211" t="str">
        <f t="shared" si="36"/>
        <v/>
      </c>
      <c r="AE406" s="211" t="str">
        <f t="shared" si="36"/>
        <v/>
      </c>
      <c r="AF406" s="211" t="str">
        <f t="shared" si="36"/>
        <v/>
      </c>
      <c r="AG406" s="211" t="str">
        <f t="shared" si="36"/>
        <v/>
      </c>
      <c r="AH406" s="211" t="str">
        <f t="shared" si="36"/>
        <v/>
      </c>
      <c r="AI406" s="211" t="str">
        <f t="shared" si="36"/>
        <v/>
      </c>
      <c r="AJ406" s="211" t="str">
        <f t="shared" si="36"/>
        <v/>
      </c>
      <c r="AK406" s="211" t="str">
        <f t="shared" si="36"/>
        <v/>
      </c>
      <c r="AL406" s="211" t="str">
        <f t="shared" si="36"/>
        <v/>
      </c>
      <c r="AM406" s="211" t="str">
        <f t="shared" si="36"/>
        <v/>
      </c>
      <c r="AN406" s="211" t="str">
        <f t="shared" si="36"/>
        <v/>
      </c>
      <c r="AO406" s="211" t="str">
        <f t="shared" si="36"/>
        <v/>
      </c>
      <c r="AP406" s="211" t="str">
        <f t="shared" si="36"/>
        <v/>
      </c>
      <c r="AQ406" s="211" t="str">
        <f t="shared" si="36"/>
        <v/>
      </c>
      <c r="AR406" s="211" t="str">
        <f t="shared" si="36"/>
        <v/>
      </c>
      <c r="AS406" s="211" t="str">
        <f t="shared" si="36"/>
        <v/>
      </c>
      <c r="AT406" s="211" t="str">
        <f t="shared" si="36"/>
        <v/>
      </c>
      <c r="AU406" s="211" t="str">
        <f t="shared" si="36"/>
        <v/>
      </c>
      <c r="AV406" s="212" t="str">
        <f t="shared" si="36"/>
        <v/>
      </c>
    </row>
    <row r="407" spans="1:48" ht="75" customHeight="1">
      <c r="A407" s="554" t="s">
        <v>3</v>
      </c>
      <c r="B407" s="595">
        <f>'1. Samlet budgetoversigt'!E422-(SUM('2. Specifikationer'!D413:Y413))</f>
        <v>0</v>
      </c>
      <c r="C407" s="170" t="s">
        <v>162</v>
      </c>
      <c r="D407" s="187"/>
      <c r="E407" s="187"/>
      <c r="F407" s="187"/>
      <c r="G407" s="187"/>
      <c r="H407" s="187"/>
      <c r="I407" s="187"/>
      <c r="J407" s="187"/>
      <c r="K407" s="187"/>
      <c r="L407" s="187"/>
      <c r="M407" s="187"/>
      <c r="N407" s="187"/>
      <c r="O407" s="187"/>
      <c r="P407" s="187"/>
      <c r="Q407" s="187"/>
      <c r="R407" s="187"/>
      <c r="S407" s="187"/>
      <c r="T407" s="187"/>
      <c r="U407" s="187"/>
      <c r="V407" s="187"/>
      <c r="W407" s="187"/>
      <c r="X407" s="187"/>
      <c r="Y407" s="187"/>
      <c r="Z407" s="205"/>
      <c r="AA407" s="173"/>
      <c r="AB407" s="173"/>
      <c r="AC407" s="173"/>
      <c r="AD407" s="173"/>
      <c r="AE407" s="173"/>
      <c r="AF407" s="173"/>
      <c r="AG407" s="173"/>
      <c r="AH407" s="173"/>
      <c r="AI407" s="173"/>
      <c r="AJ407" s="173"/>
      <c r="AK407" s="173"/>
      <c r="AL407" s="173"/>
      <c r="AM407" s="173"/>
      <c r="AN407" s="173"/>
      <c r="AO407" s="173"/>
      <c r="AP407" s="173"/>
      <c r="AQ407" s="173"/>
      <c r="AR407" s="173"/>
      <c r="AS407" s="173"/>
      <c r="AT407" s="173"/>
      <c r="AU407" s="173"/>
      <c r="AV407" s="206"/>
    </row>
    <row r="408" spans="1:48">
      <c r="A408" s="554"/>
      <c r="B408" s="595"/>
      <c r="C408" s="165" t="s">
        <v>163</v>
      </c>
      <c r="D408" s="186"/>
      <c r="E408" s="186"/>
      <c r="F408" s="186"/>
      <c r="G408" s="186"/>
      <c r="H408" s="186"/>
      <c r="I408" s="186"/>
      <c r="J408" s="186"/>
      <c r="K408" s="186"/>
      <c r="L408" s="186"/>
      <c r="M408" s="186"/>
      <c r="N408" s="186"/>
      <c r="O408" s="186"/>
      <c r="P408" s="186"/>
      <c r="Q408" s="186"/>
      <c r="R408" s="186"/>
      <c r="S408" s="186"/>
      <c r="T408" s="186"/>
      <c r="U408" s="186"/>
      <c r="V408" s="186"/>
      <c r="W408" s="186"/>
      <c r="X408" s="186"/>
      <c r="Y408" s="186"/>
      <c r="Z408" s="205"/>
      <c r="AA408" s="173"/>
      <c r="AB408" s="173"/>
      <c r="AC408" s="173"/>
      <c r="AD408" s="173"/>
      <c r="AE408" s="173"/>
      <c r="AF408" s="173"/>
      <c r="AG408" s="173"/>
      <c r="AH408" s="173"/>
      <c r="AI408" s="173"/>
      <c r="AJ408" s="173"/>
      <c r="AK408" s="173"/>
      <c r="AL408" s="173"/>
      <c r="AM408" s="173"/>
      <c r="AN408" s="173"/>
      <c r="AO408" s="173"/>
      <c r="AP408" s="173"/>
      <c r="AQ408" s="173"/>
      <c r="AR408" s="173"/>
      <c r="AS408" s="173"/>
      <c r="AT408" s="173"/>
      <c r="AU408" s="173"/>
      <c r="AV408" s="206"/>
    </row>
    <row r="409" spans="1:48">
      <c r="A409" s="554"/>
      <c r="B409" s="595"/>
      <c r="C409" s="165" t="s">
        <v>9</v>
      </c>
      <c r="D409" s="186"/>
      <c r="E409" s="186"/>
      <c r="F409" s="186"/>
      <c r="G409" s="186"/>
      <c r="H409" s="186"/>
      <c r="I409" s="186"/>
      <c r="J409" s="186"/>
      <c r="K409" s="186"/>
      <c r="L409" s="186"/>
      <c r="M409" s="186"/>
      <c r="N409" s="186"/>
      <c r="O409" s="186"/>
      <c r="P409" s="186"/>
      <c r="Q409" s="186"/>
      <c r="R409" s="186"/>
      <c r="S409" s="186"/>
      <c r="T409" s="186"/>
      <c r="U409" s="186"/>
      <c r="V409" s="186"/>
      <c r="W409" s="186"/>
      <c r="X409" s="186"/>
      <c r="Y409" s="186"/>
      <c r="Z409" s="205"/>
      <c r="AA409" s="173"/>
      <c r="AB409" s="173"/>
      <c r="AC409" s="173"/>
      <c r="AD409" s="173"/>
      <c r="AE409" s="173"/>
      <c r="AF409" s="173"/>
      <c r="AG409" s="173"/>
      <c r="AH409" s="173"/>
      <c r="AI409" s="173"/>
      <c r="AJ409" s="173"/>
      <c r="AK409" s="173"/>
      <c r="AL409" s="173"/>
      <c r="AM409" s="173"/>
      <c r="AN409" s="173"/>
      <c r="AO409" s="173"/>
      <c r="AP409" s="173"/>
      <c r="AQ409" s="173"/>
      <c r="AR409" s="173"/>
      <c r="AS409" s="173"/>
      <c r="AT409" s="173"/>
      <c r="AU409" s="173"/>
      <c r="AV409" s="206"/>
    </row>
    <row r="410" spans="1:48" ht="14.5" thickBot="1">
      <c r="A410" s="554"/>
      <c r="B410" s="595"/>
      <c r="C410" s="168" t="s">
        <v>164</v>
      </c>
      <c r="D410" s="180" t="str">
        <f>IF(D408*D409=0,"",(D408*D409))</f>
        <v/>
      </c>
      <c r="E410" s="180" t="str">
        <f t="shared" ref="E410:AV410" si="37">IF(E408*E409=0,"",(E408*E409))</f>
        <v/>
      </c>
      <c r="F410" s="180" t="str">
        <f t="shared" si="37"/>
        <v/>
      </c>
      <c r="G410" s="180" t="str">
        <f t="shared" si="37"/>
        <v/>
      </c>
      <c r="H410" s="180" t="str">
        <f t="shared" si="37"/>
        <v/>
      </c>
      <c r="I410" s="180" t="str">
        <f t="shared" si="37"/>
        <v/>
      </c>
      <c r="J410" s="180" t="str">
        <f t="shared" si="37"/>
        <v/>
      </c>
      <c r="K410" s="180" t="str">
        <f t="shared" si="37"/>
        <v/>
      </c>
      <c r="L410" s="180" t="str">
        <f t="shared" si="37"/>
        <v/>
      </c>
      <c r="M410" s="180" t="str">
        <f t="shared" si="37"/>
        <v/>
      </c>
      <c r="N410" s="180" t="str">
        <f t="shared" si="37"/>
        <v/>
      </c>
      <c r="O410" s="180" t="str">
        <f t="shared" si="37"/>
        <v/>
      </c>
      <c r="P410" s="180" t="str">
        <f t="shared" si="37"/>
        <v/>
      </c>
      <c r="Q410" s="180" t="str">
        <f t="shared" si="37"/>
        <v/>
      </c>
      <c r="R410" s="180" t="str">
        <f t="shared" si="37"/>
        <v/>
      </c>
      <c r="S410" s="180" t="str">
        <f t="shared" si="37"/>
        <v/>
      </c>
      <c r="T410" s="180" t="str">
        <f t="shared" si="37"/>
        <v/>
      </c>
      <c r="U410" s="180" t="str">
        <f t="shared" si="37"/>
        <v/>
      </c>
      <c r="V410" s="180" t="str">
        <f t="shared" si="37"/>
        <v/>
      </c>
      <c r="W410" s="180" t="str">
        <f t="shared" si="37"/>
        <v/>
      </c>
      <c r="X410" s="180" t="str">
        <f t="shared" si="37"/>
        <v/>
      </c>
      <c r="Y410" s="180" t="str">
        <f t="shared" si="37"/>
        <v/>
      </c>
      <c r="Z410" s="210" t="str">
        <f t="shared" si="37"/>
        <v/>
      </c>
      <c r="AA410" s="211" t="str">
        <f t="shared" si="37"/>
        <v/>
      </c>
      <c r="AB410" s="211" t="str">
        <f t="shared" si="37"/>
        <v/>
      </c>
      <c r="AC410" s="211" t="str">
        <f t="shared" si="37"/>
        <v/>
      </c>
      <c r="AD410" s="211" t="str">
        <f t="shared" si="37"/>
        <v/>
      </c>
      <c r="AE410" s="211" t="str">
        <f t="shared" si="37"/>
        <v/>
      </c>
      <c r="AF410" s="211" t="str">
        <f t="shared" si="37"/>
        <v/>
      </c>
      <c r="AG410" s="211" t="str">
        <f t="shared" si="37"/>
        <v/>
      </c>
      <c r="AH410" s="211" t="str">
        <f t="shared" si="37"/>
        <v/>
      </c>
      <c r="AI410" s="211" t="str">
        <f t="shared" si="37"/>
        <v/>
      </c>
      <c r="AJ410" s="211" t="str">
        <f t="shared" si="37"/>
        <v/>
      </c>
      <c r="AK410" s="211" t="str">
        <f t="shared" si="37"/>
        <v/>
      </c>
      <c r="AL410" s="211" t="str">
        <f t="shared" si="37"/>
        <v/>
      </c>
      <c r="AM410" s="211" t="str">
        <f t="shared" si="37"/>
        <v/>
      </c>
      <c r="AN410" s="211" t="str">
        <f t="shared" si="37"/>
        <v/>
      </c>
      <c r="AO410" s="211" t="str">
        <f t="shared" si="37"/>
        <v/>
      </c>
      <c r="AP410" s="211" t="str">
        <f t="shared" si="37"/>
        <v/>
      </c>
      <c r="AQ410" s="211" t="str">
        <f t="shared" si="37"/>
        <v/>
      </c>
      <c r="AR410" s="211" t="str">
        <f t="shared" si="37"/>
        <v/>
      </c>
      <c r="AS410" s="211" t="str">
        <f t="shared" si="37"/>
        <v/>
      </c>
      <c r="AT410" s="211" t="str">
        <f t="shared" si="37"/>
        <v/>
      </c>
      <c r="AU410" s="211" t="str">
        <f t="shared" si="37"/>
        <v/>
      </c>
      <c r="AV410" s="212" t="str">
        <f t="shared" si="37"/>
        <v/>
      </c>
    </row>
    <row r="411" spans="1:48" ht="75" customHeight="1" thickBot="1">
      <c r="A411" s="548" t="s">
        <v>69</v>
      </c>
      <c r="B411" s="594">
        <f>'1. Samlet budgetoversigt'!E423-(SUM('2. Specifikationer'!D415:Y415))</f>
        <v>0</v>
      </c>
      <c r="C411" s="167" t="s">
        <v>162</v>
      </c>
      <c r="D411" s="185"/>
      <c r="E411" s="185"/>
      <c r="F411" s="185"/>
      <c r="G411" s="185"/>
      <c r="H411" s="185"/>
      <c r="I411" s="185"/>
      <c r="J411" s="185"/>
      <c r="K411" s="185"/>
      <c r="L411" s="185"/>
      <c r="M411" s="185"/>
      <c r="N411" s="185"/>
      <c r="O411" s="185"/>
      <c r="P411" s="185"/>
      <c r="Q411" s="185"/>
      <c r="R411" s="185"/>
      <c r="S411" s="185"/>
      <c r="T411" s="185"/>
      <c r="U411" s="185"/>
      <c r="V411" s="185"/>
      <c r="W411" s="185"/>
      <c r="X411" s="185"/>
      <c r="Y411" s="185"/>
      <c r="Z411" s="205"/>
      <c r="AA411" s="173"/>
      <c r="AB411" s="173"/>
      <c r="AC411" s="173"/>
      <c r="AD411" s="173"/>
      <c r="AE411" s="173"/>
      <c r="AF411" s="173"/>
      <c r="AG411" s="173"/>
      <c r="AH411" s="173"/>
      <c r="AI411" s="173"/>
      <c r="AJ411" s="173"/>
      <c r="AK411" s="173"/>
      <c r="AL411" s="173"/>
      <c r="AM411" s="173"/>
      <c r="AN411" s="173"/>
      <c r="AO411" s="173"/>
      <c r="AP411" s="173"/>
      <c r="AQ411" s="173"/>
      <c r="AR411" s="173"/>
      <c r="AS411" s="173"/>
      <c r="AT411" s="173"/>
      <c r="AU411" s="173"/>
      <c r="AV411" s="206"/>
    </row>
    <row r="412" spans="1:48" ht="14.5" thickBot="1">
      <c r="A412" s="548"/>
      <c r="B412" s="594"/>
      <c r="C412" s="166" t="s">
        <v>164</v>
      </c>
      <c r="D412" s="188"/>
      <c r="E412" s="188"/>
      <c r="F412" s="188"/>
      <c r="G412" s="188"/>
      <c r="H412" s="188"/>
      <c r="I412" s="188"/>
      <c r="J412" s="188"/>
      <c r="K412" s="188"/>
      <c r="L412" s="188"/>
      <c r="M412" s="188"/>
      <c r="N412" s="188"/>
      <c r="O412" s="188"/>
      <c r="P412" s="188"/>
      <c r="Q412" s="188"/>
      <c r="R412" s="188"/>
      <c r="S412" s="188"/>
      <c r="T412" s="188"/>
      <c r="U412" s="188"/>
      <c r="V412" s="188"/>
      <c r="W412" s="188"/>
      <c r="X412" s="188"/>
      <c r="Y412" s="188"/>
      <c r="Z412" s="205"/>
      <c r="AA412" s="173"/>
      <c r="AB412" s="173"/>
      <c r="AC412" s="173"/>
      <c r="AD412" s="173"/>
      <c r="AE412" s="173"/>
      <c r="AF412" s="173"/>
      <c r="AG412" s="173"/>
      <c r="AH412" s="173"/>
      <c r="AI412" s="173"/>
      <c r="AJ412" s="173"/>
      <c r="AK412" s="173"/>
      <c r="AL412" s="173"/>
      <c r="AM412" s="173"/>
      <c r="AN412" s="173"/>
      <c r="AO412" s="173"/>
      <c r="AP412" s="173"/>
      <c r="AQ412" s="173"/>
      <c r="AR412" s="173"/>
      <c r="AS412" s="173"/>
      <c r="AT412" s="173"/>
      <c r="AU412" s="173"/>
      <c r="AV412" s="206"/>
    </row>
    <row r="413" spans="1:48" ht="75" customHeight="1" thickBot="1">
      <c r="A413" s="548" t="s">
        <v>187</v>
      </c>
      <c r="B413" s="594">
        <f>'1. Samlet budgetoversigt'!E424-(SUM('2. Specifikationer'!D417:Y417))</f>
        <v>0</v>
      </c>
      <c r="C413" s="167" t="s">
        <v>162</v>
      </c>
      <c r="D413" s="185"/>
      <c r="E413" s="185"/>
      <c r="F413" s="185"/>
      <c r="G413" s="185"/>
      <c r="H413" s="185"/>
      <c r="I413" s="185"/>
      <c r="J413" s="185"/>
      <c r="K413" s="185"/>
      <c r="L413" s="185"/>
      <c r="M413" s="185"/>
      <c r="N413" s="185"/>
      <c r="O413" s="185"/>
      <c r="P413" s="185"/>
      <c r="Q413" s="185"/>
      <c r="R413" s="185"/>
      <c r="S413" s="185"/>
      <c r="T413" s="185"/>
      <c r="U413" s="185"/>
      <c r="V413" s="185"/>
      <c r="W413" s="185"/>
      <c r="X413" s="185"/>
      <c r="Y413" s="185"/>
      <c r="Z413" s="205"/>
      <c r="AA413" s="173"/>
      <c r="AB413" s="173"/>
      <c r="AC413" s="173"/>
      <c r="AD413" s="173"/>
      <c r="AE413" s="173"/>
      <c r="AF413" s="173"/>
      <c r="AG413" s="173"/>
      <c r="AH413" s="173"/>
      <c r="AI413" s="173"/>
      <c r="AJ413" s="173"/>
      <c r="AK413" s="173"/>
      <c r="AL413" s="173"/>
      <c r="AM413" s="173"/>
      <c r="AN413" s="173"/>
      <c r="AO413" s="173"/>
      <c r="AP413" s="173"/>
      <c r="AQ413" s="173"/>
      <c r="AR413" s="173"/>
      <c r="AS413" s="173"/>
      <c r="AT413" s="173"/>
      <c r="AU413" s="173"/>
      <c r="AV413" s="206"/>
    </row>
    <row r="414" spans="1:48" ht="14.5" thickBot="1">
      <c r="A414" s="548"/>
      <c r="B414" s="594"/>
      <c r="C414" s="168" t="s">
        <v>164</v>
      </c>
      <c r="D414" s="188"/>
      <c r="E414" s="188"/>
      <c r="F414" s="188"/>
      <c r="G414" s="188"/>
      <c r="H414" s="188"/>
      <c r="I414" s="188"/>
      <c r="J414" s="188"/>
      <c r="K414" s="188"/>
      <c r="L414" s="188"/>
      <c r="M414" s="188"/>
      <c r="N414" s="188"/>
      <c r="O414" s="188"/>
      <c r="P414" s="188"/>
      <c r="Q414" s="188"/>
      <c r="R414" s="188"/>
      <c r="S414" s="188"/>
      <c r="T414" s="188"/>
      <c r="U414" s="188"/>
      <c r="V414" s="188"/>
      <c r="W414" s="188"/>
      <c r="X414" s="188"/>
      <c r="Y414" s="188"/>
      <c r="Z414" s="205"/>
      <c r="AA414" s="173"/>
      <c r="AB414" s="173"/>
      <c r="AC414" s="173"/>
      <c r="AD414" s="173"/>
      <c r="AE414" s="173"/>
      <c r="AF414" s="173"/>
      <c r="AG414" s="173"/>
      <c r="AH414" s="173"/>
      <c r="AI414" s="173"/>
      <c r="AJ414" s="173"/>
      <c r="AK414" s="173"/>
      <c r="AL414" s="173"/>
      <c r="AM414" s="173"/>
      <c r="AN414" s="173"/>
      <c r="AO414" s="173"/>
      <c r="AP414" s="173"/>
      <c r="AQ414" s="173"/>
      <c r="AR414" s="173"/>
      <c r="AS414" s="173"/>
      <c r="AT414" s="173"/>
      <c r="AU414" s="173"/>
      <c r="AV414" s="206"/>
    </row>
    <row r="415" spans="1:48" ht="14.5" thickBot="1">
      <c r="A415" s="182" t="s">
        <v>188</v>
      </c>
      <c r="B415" s="227">
        <f>'1. Samlet budgetoversigt'!E425-(SUM('2. Specifikationer'!D418:Y418))</f>
        <v>0</v>
      </c>
      <c r="C415" s="169" t="s">
        <v>188</v>
      </c>
      <c r="D415" s="189"/>
      <c r="E415" s="189"/>
      <c r="F415" s="189"/>
      <c r="G415" s="189"/>
      <c r="H415" s="189"/>
      <c r="I415" s="189"/>
      <c r="J415" s="189"/>
      <c r="K415" s="189"/>
      <c r="L415" s="189"/>
      <c r="M415" s="189"/>
      <c r="N415" s="189"/>
      <c r="O415" s="189"/>
      <c r="P415" s="189"/>
      <c r="Q415" s="189"/>
      <c r="R415" s="189"/>
      <c r="S415" s="189"/>
      <c r="T415" s="189"/>
      <c r="U415" s="189"/>
      <c r="V415" s="189"/>
      <c r="W415" s="189"/>
      <c r="X415" s="189"/>
      <c r="Y415" s="189"/>
      <c r="Z415" s="205"/>
      <c r="AA415" s="173"/>
      <c r="AB415" s="173"/>
      <c r="AC415" s="173"/>
      <c r="AD415" s="173"/>
      <c r="AE415" s="173"/>
      <c r="AF415" s="173"/>
      <c r="AG415" s="173"/>
      <c r="AH415" s="173"/>
      <c r="AI415" s="173"/>
      <c r="AJ415" s="173"/>
      <c r="AK415" s="173"/>
      <c r="AL415" s="173"/>
      <c r="AM415" s="173"/>
      <c r="AN415" s="173"/>
      <c r="AO415" s="173"/>
      <c r="AP415" s="173"/>
      <c r="AQ415" s="173"/>
      <c r="AR415" s="173"/>
      <c r="AS415" s="173"/>
      <c r="AT415" s="173"/>
      <c r="AU415" s="173"/>
      <c r="AV415" s="206"/>
    </row>
    <row r="416" spans="1:48" ht="75" customHeight="1" thickBot="1">
      <c r="A416" s="548" t="s">
        <v>68</v>
      </c>
      <c r="B416" s="594">
        <f>'1. Samlet budgetoversigt'!E427-(SUM('2. Specifikationer'!D420:Y420))</f>
        <v>0</v>
      </c>
      <c r="C416" s="170" t="s">
        <v>162</v>
      </c>
      <c r="D416" s="185"/>
      <c r="E416" s="185"/>
      <c r="F416" s="185"/>
      <c r="G416" s="185"/>
      <c r="H416" s="185"/>
      <c r="I416" s="185"/>
      <c r="J416" s="185"/>
      <c r="K416" s="185"/>
      <c r="L416" s="185"/>
      <c r="M416" s="185"/>
      <c r="N416" s="185"/>
      <c r="O416" s="185"/>
      <c r="P416" s="185"/>
      <c r="Q416" s="185"/>
      <c r="R416" s="185"/>
      <c r="S416" s="185"/>
      <c r="T416" s="185"/>
      <c r="U416" s="185"/>
      <c r="V416" s="185"/>
      <c r="W416" s="185"/>
      <c r="X416" s="185"/>
      <c r="Y416" s="185"/>
      <c r="Z416" s="205"/>
      <c r="AA416" s="173"/>
      <c r="AB416" s="173"/>
      <c r="AC416" s="173"/>
      <c r="AD416" s="173"/>
      <c r="AE416" s="173"/>
      <c r="AF416" s="173"/>
      <c r="AG416" s="173"/>
      <c r="AH416" s="173"/>
      <c r="AI416" s="173"/>
      <c r="AJ416" s="173"/>
      <c r="AK416" s="173"/>
      <c r="AL416" s="173"/>
      <c r="AM416" s="173"/>
      <c r="AN416" s="173"/>
      <c r="AO416" s="173"/>
      <c r="AP416" s="173"/>
      <c r="AQ416" s="173"/>
      <c r="AR416" s="173"/>
      <c r="AS416" s="173"/>
      <c r="AT416" s="173"/>
      <c r="AU416" s="173"/>
      <c r="AV416" s="206"/>
    </row>
    <row r="417" spans="1:48" ht="14.5" thickBot="1">
      <c r="A417" s="548"/>
      <c r="B417" s="594"/>
      <c r="C417" s="166" t="s">
        <v>164</v>
      </c>
      <c r="D417" s="190"/>
      <c r="E417" s="188"/>
      <c r="F417" s="188"/>
      <c r="G417" s="188"/>
      <c r="H417" s="188"/>
      <c r="I417" s="188"/>
      <c r="J417" s="188"/>
      <c r="K417" s="188"/>
      <c r="L417" s="188"/>
      <c r="M417" s="188"/>
      <c r="N417" s="188"/>
      <c r="O417" s="188"/>
      <c r="P417" s="188"/>
      <c r="Q417" s="188"/>
      <c r="R417" s="188"/>
      <c r="S417" s="188"/>
      <c r="T417" s="188"/>
      <c r="U417" s="188"/>
      <c r="V417" s="188"/>
      <c r="W417" s="188"/>
      <c r="X417" s="188"/>
      <c r="Y417" s="188"/>
      <c r="Z417" s="207"/>
      <c r="AA417" s="208"/>
      <c r="AB417" s="208"/>
      <c r="AC417" s="208"/>
      <c r="AD417" s="208"/>
      <c r="AE417" s="208"/>
      <c r="AF417" s="208"/>
      <c r="AG417" s="208"/>
      <c r="AH417" s="208"/>
      <c r="AI417" s="208"/>
      <c r="AJ417" s="208"/>
      <c r="AK417" s="208"/>
      <c r="AL417" s="208"/>
      <c r="AM417" s="208"/>
      <c r="AN417" s="208"/>
      <c r="AO417" s="208"/>
      <c r="AP417" s="208"/>
      <c r="AQ417" s="208"/>
      <c r="AR417" s="208"/>
      <c r="AS417" s="208"/>
      <c r="AT417" s="208"/>
      <c r="AU417" s="208"/>
      <c r="AV417" s="209"/>
    </row>
    <row r="422" spans="1:48">
      <c r="A422" s="174" t="s">
        <v>24</v>
      </c>
      <c r="B422" s="175" t="str">
        <f>IF('1. Samlet budgetoversigt'!B438="","",'1. Samlet budgetoversigt'!B438)</f>
        <v/>
      </c>
      <c r="C422" s="174" t="s">
        <v>54</v>
      </c>
    </row>
    <row r="424" spans="1:48" ht="14.5" thickBot="1">
      <c r="B424" s="174" t="s">
        <v>160</v>
      </c>
      <c r="C424" s="179" t="s">
        <v>161</v>
      </c>
      <c r="D424" s="183" t="s">
        <v>165</v>
      </c>
      <c r="E424" s="183" t="s">
        <v>166</v>
      </c>
      <c r="F424" s="183" t="s">
        <v>167</v>
      </c>
      <c r="G424" s="183" t="s">
        <v>168</v>
      </c>
      <c r="H424" s="183" t="s">
        <v>169</v>
      </c>
      <c r="I424" s="183" t="s">
        <v>170</v>
      </c>
      <c r="J424" s="183" t="s">
        <v>171</v>
      </c>
      <c r="K424" s="183" t="s">
        <v>172</v>
      </c>
      <c r="L424" s="183" t="s">
        <v>173</v>
      </c>
      <c r="M424" s="183" t="s">
        <v>174</v>
      </c>
      <c r="N424" s="183" t="s">
        <v>175</v>
      </c>
      <c r="O424" s="183" t="s">
        <v>176</v>
      </c>
      <c r="P424" s="183" t="s">
        <v>177</v>
      </c>
      <c r="Q424" s="183" t="s">
        <v>178</v>
      </c>
      <c r="R424" s="183" t="s">
        <v>179</v>
      </c>
      <c r="S424" s="183" t="s">
        <v>180</v>
      </c>
      <c r="T424" s="183" t="s">
        <v>181</v>
      </c>
      <c r="U424" s="183" t="s">
        <v>182</v>
      </c>
      <c r="V424" s="183" t="s">
        <v>183</v>
      </c>
      <c r="W424" s="183" t="s">
        <v>184</v>
      </c>
      <c r="X424" s="183" t="s">
        <v>185</v>
      </c>
      <c r="Y424" s="183" t="s">
        <v>186</v>
      </c>
      <c r="Z424" s="201" t="s">
        <v>199</v>
      </c>
      <c r="AA424" s="172"/>
      <c r="AB424" s="172"/>
      <c r="AC424" s="172"/>
      <c r="AD424" s="172"/>
      <c r="AE424" s="172"/>
      <c r="AF424" s="172"/>
      <c r="AG424" s="172"/>
      <c r="AH424" s="172"/>
      <c r="AI424" s="172"/>
      <c r="AJ424" s="172"/>
      <c r="AK424" s="172"/>
      <c r="AL424" s="172"/>
      <c r="AM424" s="172"/>
      <c r="AN424" s="172"/>
      <c r="AO424" s="172"/>
      <c r="AP424" s="172"/>
      <c r="AQ424" s="172"/>
      <c r="AR424" s="172"/>
      <c r="AS424" s="172"/>
      <c r="AT424" s="172"/>
      <c r="AU424" s="172"/>
      <c r="AV424" s="172"/>
    </row>
    <row r="425" spans="1:48" ht="75" customHeight="1">
      <c r="A425" s="550" t="s">
        <v>67</v>
      </c>
      <c r="B425" s="596" t="s">
        <v>201</v>
      </c>
      <c r="C425" s="181" t="s">
        <v>162</v>
      </c>
      <c r="D425" s="185"/>
      <c r="E425" s="185"/>
      <c r="F425" s="185"/>
      <c r="G425" s="185"/>
      <c r="H425" s="185"/>
      <c r="I425" s="185"/>
      <c r="J425" s="185"/>
      <c r="K425" s="185"/>
      <c r="L425" s="185"/>
      <c r="M425" s="185"/>
      <c r="N425" s="185"/>
      <c r="O425" s="185"/>
      <c r="P425" s="185"/>
      <c r="Q425" s="185"/>
      <c r="R425" s="185"/>
      <c r="S425" s="185"/>
      <c r="T425" s="185"/>
      <c r="U425" s="185"/>
      <c r="V425" s="185"/>
      <c r="W425" s="185"/>
      <c r="X425" s="185"/>
      <c r="Y425" s="185"/>
      <c r="Z425" s="202"/>
      <c r="AA425" s="203"/>
      <c r="AB425" s="203"/>
      <c r="AC425" s="203"/>
      <c r="AD425" s="203"/>
      <c r="AE425" s="203"/>
      <c r="AF425" s="203"/>
      <c r="AG425" s="203"/>
      <c r="AH425" s="203"/>
      <c r="AI425" s="203"/>
      <c r="AJ425" s="203"/>
      <c r="AK425" s="203"/>
      <c r="AL425" s="203"/>
      <c r="AM425" s="203"/>
      <c r="AN425" s="203"/>
      <c r="AO425" s="203"/>
      <c r="AP425" s="203"/>
      <c r="AQ425" s="203"/>
      <c r="AR425" s="203"/>
      <c r="AS425" s="203"/>
      <c r="AT425" s="203"/>
      <c r="AU425" s="203"/>
      <c r="AV425" s="204"/>
    </row>
    <row r="426" spans="1:48">
      <c r="A426" s="554"/>
      <c r="B426" s="597"/>
      <c r="C426" s="165" t="s">
        <v>163</v>
      </c>
      <c r="D426" s="186"/>
      <c r="E426" s="186"/>
      <c r="F426" s="186"/>
      <c r="G426" s="186"/>
      <c r="H426" s="186"/>
      <c r="I426" s="186"/>
      <c r="J426" s="186"/>
      <c r="K426" s="186"/>
      <c r="L426" s="186"/>
      <c r="M426" s="186"/>
      <c r="N426" s="186"/>
      <c r="O426" s="186"/>
      <c r="P426" s="186"/>
      <c r="Q426" s="186"/>
      <c r="R426" s="186"/>
      <c r="S426" s="186"/>
      <c r="T426" s="186"/>
      <c r="U426" s="186"/>
      <c r="V426" s="186"/>
      <c r="W426" s="186"/>
      <c r="X426" s="186"/>
      <c r="Y426" s="186"/>
      <c r="Z426" s="205"/>
      <c r="AA426" s="173"/>
      <c r="AB426" s="173"/>
      <c r="AC426" s="173"/>
      <c r="AD426" s="173"/>
      <c r="AE426" s="173"/>
      <c r="AF426" s="173"/>
      <c r="AG426" s="173"/>
      <c r="AH426" s="173"/>
      <c r="AI426" s="173"/>
      <c r="AJ426" s="173"/>
      <c r="AK426" s="173"/>
      <c r="AL426" s="173"/>
      <c r="AM426" s="173"/>
      <c r="AN426" s="173"/>
      <c r="AO426" s="173"/>
      <c r="AP426" s="173"/>
      <c r="AQ426" s="173"/>
      <c r="AR426" s="173"/>
      <c r="AS426" s="173"/>
      <c r="AT426" s="173"/>
      <c r="AU426" s="173"/>
      <c r="AV426" s="206"/>
    </row>
    <row r="427" spans="1:48" ht="14.5" thickBot="1">
      <c r="A427" s="554"/>
      <c r="B427" s="598"/>
      <c r="C427" s="165" t="s">
        <v>9</v>
      </c>
      <c r="D427" s="186"/>
      <c r="E427" s="186"/>
      <c r="F427" s="186"/>
      <c r="G427" s="186"/>
      <c r="H427" s="186"/>
      <c r="I427" s="186"/>
      <c r="J427" s="186"/>
      <c r="K427" s="186"/>
      <c r="L427" s="186"/>
      <c r="M427" s="186"/>
      <c r="N427" s="186"/>
      <c r="O427" s="186"/>
      <c r="P427" s="186"/>
      <c r="Q427" s="186"/>
      <c r="R427" s="186"/>
      <c r="S427" s="186"/>
      <c r="T427" s="186"/>
      <c r="U427" s="186"/>
      <c r="V427" s="186"/>
      <c r="W427" s="186"/>
      <c r="X427" s="186"/>
      <c r="Y427" s="186"/>
      <c r="Z427" s="205"/>
      <c r="AA427" s="173"/>
      <c r="AB427" s="173"/>
      <c r="AC427" s="173"/>
      <c r="AD427" s="173"/>
      <c r="AE427" s="173"/>
      <c r="AF427" s="173"/>
      <c r="AG427" s="173"/>
      <c r="AH427" s="173"/>
      <c r="AI427" s="173"/>
      <c r="AJ427" s="173"/>
      <c r="AK427" s="173"/>
      <c r="AL427" s="173"/>
      <c r="AM427" s="173"/>
      <c r="AN427" s="173"/>
      <c r="AO427" s="173"/>
      <c r="AP427" s="173"/>
      <c r="AQ427" s="173"/>
      <c r="AR427" s="173"/>
      <c r="AS427" s="173"/>
      <c r="AT427" s="173"/>
      <c r="AU427" s="173"/>
      <c r="AV427" s="206"/>
    </row>
    <row r="428" spans="1:48" ht="14.5" thickBot="1">
      <c r="A428" s="551"/>
      <c r="B428" s="226">
        <f>'1. Samlet budgetoversigt'!E443-(SUM('2. Specifikationer'!D431:Y431))</f>
        <v>0</v>
      </c>
      <c r="C428" s="166" t="s">
        <v>164</v>
      </c>
      <c r="D428" s="177" t="str">
        <f>IF(D426*D427=0,"",(D426*D427))</f>
        <v/>
      </c>
      <c r="E428" s="177" t="str">
        <f t="shared" ref="E428:AV428" si="38">IF(E426*E427=0,"",(E426*E427))</f>
        <v/>
      </c>
      <c r="F428" s="177" t="str">
        <f t="shared" si="38"/>
        <v/>
      </c>
      <c r="G428" s="177" t="str">
        <f t="shared" si="38"/>
        <v/>
      </c>
      <c r="H428" s="177" t="str">
        <f t="shared" si="38"/>
        <v/>
      </c>
      <c r="I428" s="177" t="str">
        <f t="shared" si="38"/>
        <v/>
      </c>
      <c r="J428" s="177" t="str">
        <f t="shared" si="38"/>
        <v/>
      </c>
      <c r="K428" s="177" t="str">
        <f t="shared" si="38"/>
        <v/>
      </c>
      <c r="L428" s="177" t="str">
        <f t="shared" si="38"/>
        <v/>
      </c>
      <c r="M428" s="177" t="str">
        <f t="shared" si="38"/>
        <v/>
      </c>
      <c r="N428" s="177" t="str">
        <f t="shared" si="38"/>
        <v/>
      </c>
      <c r="O428" s="177" t="str">
        <f t="shared" si="38"/>
        <v/>
      </c>
      <c r="P428" s="177" t="str">
        <f t="shared" si="38"/>
        <v/>
      </c>
      <c r="Q428" s="177" t="str">
        <f t="shared" si="38"/>
        <v/>
      </c>
      <c r="R428" s="177" t="str">
        <f t="shared" si="38"/>
        <v/>
      </c>
      <c r="S428" s="177" t="str">
        <f t="shared" si="38"/>
        <v/>
      </c>
      <c r="T428" s="177" t="str">
        <f t="shared" si="38"/>
        <v/>
      </c>
      <c r="U428" s="177" t="str">
        <f t="shared" si="38"/>
        <v/>
      </c>
      <c r="V428" s="177" t="str">
        <f t="shared" si="38"/>
        <v/>
      </c>
      <c r="W428" s="177" t="str">
        <f t="shared" si="38"/>
        <v/>
      </c>
      <c r="X428" s="177" t="str">
        <f t="shared" si="38"/>
        <v/>
      </c>
      <c r="Y428" s="177" t="str">
        <f t="shared" si="38"/>
        <v/>
      </c>
      <c r="Z428" s="210" t="str">
        <f t="shared" si="38"/>
        <v/>
      </c>
      <c r="AA428" s="211" t="str">
        <f t="shared" si="38"/>
        <v/>
      </c>
      <c r="AB428" s="211" t="str">
        <f t="shared" si="38"/>
        <v/>
      </c>
      <c r="AC428" s="211" t="str">
        <f t="shared" si="38"/>
        <v/>
      </c>
      <c r="AD428" s="211" t="str">
        <f t="shared" si="38"/>
        <v/>
      </c>
      <c r="AE428" s="211" t="str">
        <f t="shared" si="38"/>
        <v/>
      </c>
      <c r="AF428" s="211" t="str">
        <f t="shared" si="38"/>
        <v/>
      </c>
      <c r="AG428" s="211" t="str">
        <f t="shared" si="38"/>
        <v/>
      </c>
      <c r="AH428" s="211" t="str">
        <f t="shared" si="38"/>
        <v/>
      </c>
      <c r="AI428" s="211" t="str">
        <f t="shared" si="38"/>
        <v/>
      </c>
      <c r="AJ428" s="211" t="str">
        <f t="shared" si="38"/>
        <v/>
      </c>
      <c r="AK428" s="211" t="str">
        <f t="shared" si="38"/>
        <v/>
      </c>
      <c r="AL428" s="211" t="str">
        <f t="shared" si="38"/>
        <v/>
      </c>
      <c r="AM428" s="211" t="str">
        <f t="shared" si="38"/>
        <v/>
      </c>
      <c r="AN428" s="211" t="str">
        <f t="shared" si="38"/>
        <v/>
      </c>
      <c r="AO428" s="211" t="str">
        <f t="shared" si="38"/>
        <v/>
      </c>
      <c r="AP428" s="211" t="str">
        <f t="shared" si="38"/>
        <v/>
      </c>
      <c r="AQ428" s="211" t="str">
        <f t="shared" si="38"/>
        <v/>
      </c>
      <c r="AR428" s="211" t="str">
        <f t="shared" si="38"/>
        <v/>
      </c>
      <c r="AS428" s="211" t="str">
        <f t="shared" si="38"/>
        <v/>
      </c>
      <c r="AT428" s="211" t="str">
        <f t="shared" si="38"/>
        <v/>
      </c>
      <c r="AU428" s="211" t="str">
        <f t="shared" si="38"/>
        <v/>
      </c>
      <c r="AV428" s="212" t="str">
        <f t="shared" si="38"/>
        <v/>
      </c>
    </row>
    <row r="429" spans="1:48" ht="75" customHeight="1">
      <c r="A429" s="554" t="s">
        <v>3</v>
      </c>
      <c r="B429" s="595">
        <f>'1. Samlet budgetoversigt'!E444-(SUM('2. Specifikationer'!D435:Y435))</f>
        <v>0</v>
      </c>
      <c r="C429" s="170" t="s">
        <v>162</v>
      </c>
      <c r="D429" s="187"/>
      <c r="E429" s="187"/>
      <c r="F429" s="187"/>
      <c r="G429" s="187"/>
      <c r="H429" s="187"/>
      <c r="I429" s="187"/>
      <c r="J429" s="187"/>
      <c r="K429" s="187"/>
      <c r="L429" s="187"/>
      <c r="M429" s="187"/>
      <c r="N429" s="187"/>
      <c r="O429" s="187"/>
      <c r="P429" s="187"/>
      <c r="Q429" s="187"/>
      <c r="R429" s="187"/>
      <c r="S429" s="187"/>
      <c r="T429" s="187"/>
      <c r="U429" s="187"/>
      <c r="V429" s="187"/>
      <c r="W429" s="187"/>
      <c r="X429" s="187"/>
      <c r="Y429" s="187"/>
      <c r="Z429" s="205"/>
      <c r="AA429" s="173"/>
      <c r="AB429" s="173"/>
      <c r="AC429" s="173"/>
      <c r="AD429" s="173"/>
      <c r="AE429" s="173"/>
      <c r="AF429" s="173"/>
      <c r="AG429" s="173"/>
      <c r="AH429" s="173"/>
      <c r="AI429" s="173"/>
      <c r="AJ429" s="173"/>
      <c r="AK429" s="173"/>
      <c r="AL429" s="173"/>
      <c r="AM429" s="173"/>
      <c r="AN429" s="173"/>
      <c r="AO429" s="173"/>
      <c r="AP429" s="173"/>
      <c r="AQ429" s="173"/>
      <c r="AR429" s="173"/>
      <c r="AS429" s="173"/>
      <c r="AT429" s="173"/>
      <c r="AU429" s="173"/>
      <c r="AV429" s="206"/>
    </row>
    <row r="430" spans="1:48">
      <c r="A430" s="554"/>
      <c r="B430" s="595"/>
      <c r="C430" s="165" t="s">
        <v>163</v>
      </c>
      <c r="D430" s="186"/>
      <c r="E430" s="186"/>
      <c r="F430" s="186"/>
      <c r="G430" s="186"/>
      <c r="H430" s="186"/>
      <c r="I430" s="186"/>
      <c r="J430" s="186"/>
      <c r="K430" s="186"/>
      <c r="L430" s="186"/>
      <c r="M430" s="186"/>
      <c r="N430" s="186"/>
      <c r="O430" s="186"/>
      <c r="P430" s="186"/>
      <c r="Q430" s="186"/>
      <c r="R430" s="186"/>
      <c r="S430" s="186"/>
      <c r="T430" s="186"/>
      <c r="U430" s="186"/>
      <c r="V430" s="186"/>
      <c r="W430" s="186"/>
      <c r="X430" s="186"/>
      <c r="Y430" s="186"/>
      <c r="Z430" s="205"/>
      <c r="AA430" s="173"/>
      <c r="AB430" s="173"/>
      <c r="AC430" s="173"/>
      <c r="AD430" s="173"/>
      <c r="AE430" s="173"/>
      <c r="AF430" s="173"/>
      <c r="AG430" s="173"/>
      <c r="AH430" s="173"/>
      <c r="AI430" s="173"/>
      <c r="AJ430" s="173"/>
      <c r="AK430" s="173"/>
      <c r="AL430" s="173"/>
      <c r="AM430" s="173"/>
      <c r="AN430" s="173"/>
      <c r="AO430" s="173"/>
      <c r="AP430" s="173"/>
      <c r="AQ430" s="173"/>
      <c r="AR430" s="173"/>
      <c r="AS430" s="173"/>
      <c r="AT430" s="173"/>
      <c r="AU430" s="173"/>
      <c r="AV430" s="206"/>
    </row>
    <row r="431" spans="1:48">
      <c r="A431" s="554"/>
      <c r="B431" s="595"/>
      <c r="C431" s="165" t="s">
        <v>9</v>
      </c>
      <c r="D431" s="186"/>
      <c r="E431" s="186"/>
      <c r="F431" s="186"/>
      <c r="G431" s="186"/>
      <c r="H431" s="186"/>
      <c r="I431" s="186"/>
      <c r="J431" s="186"/>
      <c r="K431" s="186"/>
      <c r="L431" s="186"/>
      <c r="M431" s="186"/>
      <c r="N431" s="186"/>
      <c r="O431" s="186"/>
      <c r="P431" s="186"/>
      <c r="Q431" s="186"/>
      <c r="R431" s="186"/>
      <c r="S431" s="186"/>
      <c r="T431" s="186"/>
      <c r="U431" s="186"/>
      <c r="V431" s="186"/>
      <c r="W431" s="186"/>
      <c r="X431" s="186"/>
      <c r="Y431" s="186"/>
      <c r="Z431" s="205"/>
      <c r="AA431" s="173"/>
      <c r="AB431" s="173"/>
      <c r="AC431" s="173"/>
      <c r="AD431" s="173"/>
      <c r="AE431" s="173"/>
      <c r="AF431" s="173"/>
      <c r="AG431" s="173"/>
      <c r="AH431" s="173"/>
      <c r="AI431" s="173"/>
      <c r="AJ431" s="173"/>
      <c r="AK431" s="173"/>
      <c r="AL431" s="173"/>
      <c r="AM431" s="173"/>
      <c r="AN431" s="173"/>
      <c r="AO431" s="173"/>
      <c r="AP431" s="173"/>
      <c r="AQ431" s="173"/>
      <c r="AR431" s="173"/>
      <c r="AS431" s="173"/>
      <c r="AT431" s="173"/>
      <c r="AU431" s="173"/>
      <c r="AV431" s="206"/>
    </row>
    <row r="432" spans="1:48" ht="14.5" thickBot="1">
      <c r="A432" s="554"/>
      <c r="B432" s="595"/>
      <c r="C432" s="168" t="s">
        <v>164</v>
      </c>
      <c r="D432" s="180" t="str">
        <f>IF(D430*D431=0,"",(D430*D431))</f>
        <v/>
      </c>
      <c r="E432" s="180" t="str">
        <f t="shared" ref="E432:AV432" si="39">IF(E430*E431=0,"",(E430*E431))</f>
        <v/>
      </c>
      <c r="F432" s="180" t="str">
        <f t="shared" si="39"/>
        <v/>
      </c>
      <c r="G432" s="180" t="str">
        <f t="shared" si="39"/>
        <v/>
      </c>
      <c r="H432" s="180" t="str">
        <f t="shared" si="39"/>
        <v/>
      </c>
      <c r="I432" s="180" t="str">
        <f t="shared" si="39"/>
        <v/>
      </c>
      <c r="J432" s="180" t="str">
        <f t="shared" si="39"/>
        <v/>
      </c>
      <c r="K432" s="180" t="str">
        <f t="shared" si="39"/>
        <v/>
      </c>
      <c r="L432" s="180" t="str">
        <f t="shared" si="39"/>
        <v/>
      </c>
      <c r="M432" s="180" t="str">
        <f t="shared" si="39"/>
        <v/>
      </c>
      <c r="N432" s="180" t="str">
        <f t="shared" si="39"/>
        <v/>
      </c>
      <c r="O432" s="180" t="str">
        <f t="shared" si="39"/>
        <v/>
      </c>
      <c r="P432" s="180" t="str">
        <f t="shared" si="39"/>
        <v/>
      </c>
      <c r="Q432" s="180" t="str">
        <f t="shared" si="39"/>
        <v/>
      </c>
      <c r="R432" s="180" t="str">
        <f t="shared" si="39"/>
        <v/>
      </c>
      <c r="S432" s="180" t="str">
        <f t="shared" si="39"/>
        <v/>
      </c>
      <c r="T432" s="180" t="str">
        <f t="shared" si="39"/>
        <v/>
      </c>
      <c r="U432" s="180" t="str">
        <f t="shared" si="39"/>
        <v/>
      </c>
      <c r="V432" s="180" t="str">
        <f t="shared" si="39"/>
        <v/>
      </c>
      <c r="W432" s="180" t="str">
        <f t="shared" si="39"/>
        <v/>
      </c>
      <c r="X432" s="180" t="str">
        <f t="shared" si="39"/>
        <v/>
      </c>
      <c r="Y432" s="180" t="str">
        <f t="shared" si="39"/>
        <v/>
      </c>
      <c r="Z432" s="210" t="str">
        <f t="shared" si="39"/>
        <v/>
      </c>
      <c r="AA432" s="211" t="str">
        <f t="shared" si="39"/>
        <v/>
      </c>
      <c r="AB432" s="211" t="str">
        <f t="shared" si="39"/>
        <v/>
      </c>
      <c r="AC432" s="211" t="str">
        <f t="shared" si="39"/>
        <v/>
      </c>
      <c r="AD432" s="211" t="str">
        <f t="shared" si="39"/>
        <v/>
      </c>
      <c r="AE432" s="211" t="str">
        <f t="shared" si="39"/>
        <v/>
      </c>
      <c r="AF432" s="211" t="str">
        <f t="shared" si="39"/>
        <v/>
      </c>
      <c r="AG432" s="211" t="str">
        <f t="shared" si="39"/>
        <v/>
      </c>
      <c r="AH432" s="211" t="str">
        <f t="shared" si="39"/>
        <v/>
      </c>
      <c r="AI432" s="211" t="str">
        <f t="shared" si="39"/>
        <v/>
      </c>
      <c r="AJ432" s="211" t="str">
        <f t="shared" si="39"/>
        <v/>
      </c>
      <c r="AK432" s="211" t="str">
        <f t="shared" si="39"/>
        <v/>
      </c>
      <c r="AL432" s="211" t="str">
        <f t="shared" si="39"/>
        <v/>
      </c>
      <c r="AM432" s="211" t="str">
        <f t="shared" si="39"/>
        <v/>
      </c>
      <c r="AN432" s="211" t="str">
        <f t="shared" si="39"/>
        <v/>
      </c>
      <c r="AO432" s="211" t="str">
        <f t="shared" si="39"/>
        <v/>
      </c>
      <c r="AP432" s="211" t="str">
        <f t="shared" si="39"/>
        <v/>
      </c>
      <c r="AQ432" s="211" t="str">
        <f t="shared" si="39"/>
        <v/>
      </c>
      <c r="AR432" s="211" t="str">
        <f t="shared" si="39"/>
        <v/>
      </c>
      <c r="AS432" s="211" t="str">
        <f t="shared" si="39"/>
        <v/>
      </c>
      <c r="AT432" s="211" t="str">
        <f t="shared" si="39"/>
        <v/>
      </c>
      <c r="AU432" s="211" t="str">
        <f t="shared" si="39"/>
        <v/>
      </c>
      <c r="AV432" s="212" t="str">
        <f t="shared" si="39"/>
        <v/>
      </c>
    </row>
    <row r="433" spans="1:48" ht="75" customHeight="1" thickBot="1">
      <c r="A433" s="548" t="s">
        <v>69</v>
      </c>
      <c r="B433" s="594">
        <f>'1. Samlet budgetoversigt'!E445-(SUM('2. Specifikationer'!D437:Y437))</f>
        <v>0</v>
      </c>
      <c r="C433" s="167" t="s">
        <v>162</v>
      </c>
      <c r="D433" s="185"/>
      <c r="E433" s="185"/>
      <c r="F433" s="185"/>
      <c r="G433" s="185"/>
      <c r="H433" s="185"/>
      <c r="I433" s="185"/>
      <c r="J433" s="185"/>
      <c r="K433" s="185"/>
      <c r="L433" s="185"/>
      <c r="M433" s="185"/>
      <c r="N433" s="185"/>
      <c r="O433" s="185"/>
      <c r="P433" s="185"/>
      <c r="Q433" s="185"/>
      <c r="R433" s="185"/>
      <c r="S433" s="185"/>
      <c r="T433" s="185"/>
      <c r="U433" s="185"/>
      <c r="V433" s="185"/>
      <c r="W433" s="185"/>
      <c r="X433" s="185"/>
      <c r="Y433" s="185"/>
      <c r="Z433" s="205"/>
      <c r="AA433" s="173"/>
      <c r="AB433" s="173"/>
      <c r="AC433" s="173"/>
      <c r="AD433" s="173"/>
      <c r="AE433" s="173"/>
      <c r="AF433" s="173"/>
      <c r="AG433" s="173"/>
      <c r="AH433" s="173"/>
      <c r="AI433" s="173"/>
      <c r="AJ433" s="173"/>
      <c r="AK433" s="173"/>
      <c r="AL433" s="173"/>
      <c r="AM433" s="173"/>
      <c r="AN433" s="173"/>
      <c r="AO433" s="173"/>
      <c r="AP433" s="173"/>
      <c r="AQ433" s="173"/>
      <c r="AR433" s="173"/>
      <c r="AS433" s="173"/>
      <c r="AT433" s="173"/>
      <c r="AU433" s="173"/>
      <c r="AV433" s="206"/>
    </row>
    <row r="434" spans="1:48" ht="14.5" thickBot="1">
      <c r="A434" s="548"/>
      <c r="B434" s="594"/>
      <c r="C434" s="166" t="s">
        <v>164</v>
      </c>
      <c r="D434" s="188"/>
      <c r="E434" s="188"/>
      <c r="F434" s="188"/>
      <c r="G434" s="188"/>
      <c r="H434" s="188"/>
      <c r="I434" s="188"/>
      <c r="J434" s="188"/>
      <c r="K434" s="188"/>
      <c r="L434" s="188"/>
      <c r="M434" s="188"/>
      <c r="N434" s="188"/>
      <c r="O434" s="188"/>
      <c r="P434" s="188"/>
      <c r="Q434" s="188"/>
      <c r="R434" s="188"/>
      <c r="S434" s="188"/>
      <c r="T434" s="188"/>
      <c r="U434" s="188"/>
      <c r="V434" s="188"/>
      <c r="W434" s="188"/>
      <c r="X434" s="188"/>
      <c r="Y434" s="188"/>
      <c r="Z434" s="205"/>
      <c r="AA434" s="173"/>
      <c r="AB434" s="173"/>
      <c r="AC434" s="173"/>
      <c r="AD434" s="173"/>
      <c r="AE434" s="173"/>
      <c r="AF434" s="173"/>
      <c r="AG434" s="173"/>
      <c r="AH434" s="173"/>
      <c r="AI434" s="173"/>
      <c r="AJ434" s="173"/>
      <c r="AK434" s="173"/>
      <c r="AL434" s="173"/>
      <c r="AM434" s="173"/>
      <c r="AN434" s="173"/>
      <c r="AO434" s="173"/>
      <c r="AP434" s="173"/>
      <c r="AQ434" s="173"/>
      <c r="AR434" s="173"/>
      <c r="AS434" s="173"/>
      <c r="AT434" s="173"/>
      <c r="AU434" s="173"/>
      <c r="AV434" s="206"/>
    </row>
    <row r="435" spans="1:48" ht="75" customHeight="1" thickBot="1">
      <c r="A435" s="548" t="s">
        <v>187</v>
      </c>
      <c r="B435" s="594">
        <f>'1. Samlet budgetoversigt'!E446-(SUM('2. Specifikationer'!D439:Y439))</f>
        <v>0</v>
      </c>
      <c r="C435" s="167" t="s">
        <v>162</v>
      </c>
      <c r="D435" s="185"/>
      <c r="E435" s="185"/>
      <c r="F435" s="185"/>
      <c r="G435" s="185"/>
      <c r="H435" s="185"/>
      <c r="I435" s="185"/>
      <c r="J435" s="185"/>
      <c r="K435" s="185"/>
      <c r="L435" s="185"/>
      <c r="M435" s="185"/>
      <c r="N435" s="185"/>
      <c r="O435" s="185"/>
      <c r="P435" s="185"/>
      <c r="Q435" s="185"/>
      <c r="R435" s="185"/>
      <c r="S435" s="185"/>
      <c r="T435" s="185"/>
      <c r="U435" s="185"/>
      <c r="V435" s="185"/>
      <c r="W435" s="185"/>
      <c r="X435" s="185"/>
      <c r="Y435" s="185"/>
      <c r="Z435" s="205"/>
      <c r="AA435" s="173"/>
      <c r="AB435" s="173"/>
      <c r="AC435" s="173"/>
      <c r="AD435" s="173"/>
      <c r="AE435" s="173"/>
      <c r="AF435" s="173"/>
      <c r="AG435" s="173"/>
      <c r="AH435" s="173"/>
      <c r="AI435" s="173"/>
      <c r="AJ435" s="173"/>
      <c r="AK435" s="173"/>
      <c r="AL435" s="173"/>
      <c r="AM435" s="173"/>
      <c r="AN435" s="173"/>
      <c r="AO435" s="173"/>
      <c r="AP435" s="173"/>
      <c r="AQ435" s="173"/>
      <c r="AR435" s="173"/>
      <c r="AS435" s="173"/>
      <c r="AT435" s="173"/>
      <c r="AU435" s="173"/>
      <c r="AV435" s="206"/>
    </row>
    <row r="436" spans="1:48" ht="14.5" thickBot="1">
      <c r="A436" s="548"/>
      <c r="B436" s="594"/>
      <c r="C436" s="168" t="s">
        <v>164</v>
      </c>
      <c r="D436" s="188"/>
      <c r="E436" s="188"/>
      <c r="F436" s="188"/>
      <c r="G436" s="188"/>
      <c r="H436" s="188"/>
      <c r="I436" s="188"/>
      <c r="J436" s="188"/>
      <c r="K436" s="188"/>
      <c r="L436" s="188"/>
      <c r="M436" s="188"/>
      <c r="N436" s="188"/>
      <c r="O436" s="188"/>
      <c r="P436" s="188"/>
      <c r="Q436" s="188"/>
      <c r="R436" s="188"/>
      <c r="S436" s="188"/>
      <c r="T436" s="188"/>
      <c r="U436" s="188"/>
      <c r="V436" s="188"/>
      <c r="W436" s="188"/>
      <c r="X436" s="188"/>
      <c r="Y436" s="188"/>
      <c r="Z436" s="205"/>
      <c r="AA436" s="173"/>
      <c r="AB436" s="173"/>
      <c r="AC436" s="173"/>
      <c r="AD436" s="173"/>
      <c r="AE436" s="173"/>
      <c r="AF436" s="173"/>
      <c r="AG436" s="173"/>
      <c r="AH436" s="173"/>
      <c r="AI436" s="173"/>
      <c r="AJ436" s="173"/>
      <c r="AK436" s="173"/>
      <c r="AL436" s="173"/>
      <c r="AM436" s="173"/>
      <c r="AN436" s="173"/>
      <c r="AO436" s="173"/>
      <c r="AP436" s="173"/>
      <c r="AQ436" s="173"/>
      <c r="AR436" s="173"/>
      <c r="AS436" s="173"/>
      <c r="AT436" s="173"/>
      <c r="AU436" s="173"/>
      <c r="AV436" s="206"/>
    </row>
    <row r="437" spans="1:48" ht="14.5" thickBot="1">
      <c r="A437" s="182" t="s">
        <v>188</v>
      </c>
      <c r="B437" s="227">
        <f>'1. Samlet budgetoversigt'!E447-(SUM('2. Specifikationer'!D440:Y440))</f>
        <v>0</v>
      </c>
      <c r="C437" s="169" t="s">
        <v>188</v>
      </c>
      <c r="D437" s="189"/>
      <c r="E437" s="189"/>
      <c r="F437" s="189"/>
      <c r="G437" s="189"/>
      <c r="H437" s="189"/>
      <c r="I437" s="189"/>
      <c r="J437" s="189"/>
      <c r="K437" s="189"/>
      <c r="L437" s="189"/>
      <c r="M437" s="189"/>
      <c r="N437" s="189"/>
      <c r="O437" s="189"/>
      <c r="P437" s="189"/>
      <c r="Q437" s="189"/>
      <c r="R437" s="189"/>
      <c r="S437" s="189"/>
      <c r="T437" s="189"/>
      <c r="U437" s="189"/>
      <c r="V437" s="189"/>
      <c r="W437" s="189"/>
      <c r="X437" s="189"/>
      <c r="Y437" s="189"/>
      <c r="Z437" s="205"/>
      <c r="AA437" s="173"/>
      <c r="AB437" s="173"/>
      <c r="AC437" s="173"/>
      <c r="AD437" s="173"/>
      <c r="AE437" s="173"/>
      <c r="AF437" s="173"/>
      <c r="AG437" s="173"/>
      <c r="AH437" s="173"/>
      <c r="AI437" s="173"/>
      <c r="AJ437" s="173"/>
      <c r="AK437" s="173"/>
      <c r="AL437" s="173"/>
      <c r="AM437" s="173"/>
      <c r="AN437" s="173"/>
      <c r="AO437" s="173"/>
      <c r="AP437" s="173"/>
      <c r="AQ437" s="173"/>
      <c r="AR437" s="173"/>
      <c r="AS437" s="173"/>
      <c r="AT437" s="173"/>
      <c r="AU437" s="173"/>
      <c r="AV437" s="206"/>
    </row>
    <row r="438" spans="1:48" ht="75" customHeight="1" thickBot="1">
      <c r="A438" s="548" t="s">
        <v>68</v>
      </c>
      <c r="B438" s="594">
        <f>'1. Samlet budgetoversigt'!E449-(SUM('2. Specifikationer'!D442:Y442))</f>
        <v>0</v>
      </c>
      <c r="C438" s="170" t="s">
        <v>162</v>
      </c>
      <c r="D438" s="185"/>
      <c r="E438" s="185"/>
      <c r="F438" s="185"/>
      <c r="G438" s="185"/>
      <c r="H438" s="185"/>
      <c r="I438" s="185"/>
      <c r="J438" s="185"/>
      <c r="K438" s="185"/>
      <c r="L438" s="185"/>
      <c r="M438" s="185"/>
      <c r="N438" s="185"/>
      <c r="O438" s="185"/>
      <c r="P438" s="185"/>
      <c r="Q438" s="185"/>
      <c r="R438" s="185"/>
      <c r="S438" s="185"/>
      <c r="T438" s="185"/>
      <c r="U438" s="185"/>
      <c r="V438" s="185"/>
      <c r="W438" s="185"/>
      <c r="X438" s="185"/>
      <c r="Y438" s="185"/>
      <c r="Z438" s="205"/>
      <c r="AA438" s="173"/>
      <c r="AB438" s="173"/>
      <c r="AC438" s="173"/>
      <c r="AD438" s="173"/>
      <c r="AE438" s="173"/>
      <c r="AF438" s="173"/>
      <c r="AG438" s="173"/>
      <c r="AH438" s="173"/>
      <c r="AI438" s="173"/>
      <c r="AJ438" s="173"/>
      <c r="AK438" s="173"/>
      <c r="AL438" s="173"/>
      <c r="AM438" s="173"/>
      <c r="AN438" s="173"/>
      <c r="AO438" s="173"/>
      <c r="AP438" s="173"/>
      <c r="AQ438" s="173"/>
      <c r="AR438" s="173"/>
      <c r="AS438" s="173"/>
      <c r="AT438" s="173"/>
      <c r="AU438" s="173"/>
      <c r="AV438" s="206"/>
    </row>
    <row r="439" spans="1:48" ht="14.5" thickBot="1">
      <c r="A439" s="548"/>
      <c r="B439" s="594"/>
      <c r="C439" s="166" t="s">
        <v>164</v>
      </c>
      <c r="D439" s="190"/>
      <c r="E439" s="188"/>
      <c r="F439" s="188"/>
      <c r="G439" s="188"/>
      <c r="H439" s="188"/>
      <c r="I439" s="188"/>
      <c r="J439" s="188"/>
      <c r="K439" s="188"/>
      <c r="L439" s="188"/>
      <c r="M439" s="188"/>
      <c r="N439" s="188"/>
      <c r="O439" s="188"/>
      <c r="P439" s="188"/>
      <c r="Q439" s="188"/>
      <c r="R439" s="188"/>
      <c r="S439" s="188"/>
      <c r="T439" s="188"/>
      <c r="U439" s="188"/>
      <c r="V439" s="188"/>
      <c r="W439" s="188"/>
      <c r="X439" s="188"/>
      <c r="Y439" s="188"/>
      <c r="Z439" s="207"/>
      <c r="AA439" s="208"/>
      <c r="AB439" s="208"/>
      <c r="AC439" s="208"/>
      <c r="AD439" s="208"/>
      <c r="AE439" s="208"/>
      <c r="AF439" s="208"/>
      <c r="AG439" s="208"/>
      <c r="AH439" s="208"/>
      <c r="AI439" s="208"/>
      <c r="AJ439" s="208"/>
      <c r="AK439" s="208"/>
      <c r="AL439" s="208"/>
      <c r="AM439" s="208"/>
      <c r="AN439" s="208"/>
      <c r="AO439" s="208"/>
      <c r="AP439" s="208"/>
      <c r="AQ439" s="208"/>
      <c r="AR439" s="208"/>
      <c r="AS439" s="208"/>
      <c r="AT439" s="208"/>
      <c r="AU439" s="208"/>
      <c r="AV439" s="209"/>
    </row>
  </sheetData>
  <sheetProtection algorithmName="SHA-512" hashValue="GvvNq3GZpXKKV7H83XyU9dkgJ1F3aYfh1fO7BojKoFW4Z/ZtA8PgAG05v1DTw/5wGHB7j8LyDNr9j+OBEUWVEw==" saltValue="o/mxeP3Iq3b/3TtFz5aDdg==" spinCount="100000" sheet="1" selectLockedCells="1"/>
  <mergeCells count="201">
    <mergeCell ref="A1:C2"/>
    <mergeCell ref="A6:A9"/>
    <mergeCell ref="A10:A13"/>
    <mergeCell ref="B10:B13"/>
    <mergeCell ref="A14:A15"/>
    <mergeCell ref="B14:B15"/>
    <mergeCell ref="A33:A36"/>
    <mergeCell ref="B33:B36"/>
    <mergeCell ref="B6:B8"/>
    <mergeCell ref="A37:A38"/>
    <mergeCell ref="B37:B38"/>
    <mergeCell ref="A39:A40"/>
    <mergeCell ref="B39:B40"/>
    <mergeCell ref="A16:A17"/>
    <mergeCell ref="B16:B17"/>
    <mergeCell ref="A19:A20"/>
    <mergeCell ref="B19:B20"/>
    <mergeCell ref="A29:A32"/>
    <mergeCell ref="B29:B31"/>
    <mergeCell ref="A59:A60"/>
    <mergeCell ref="B59:B60"/>
    <mergeCell ref="A61:A62"/>
    <mergeCell ref="B61:B62"/>
    <mergeCell ref="A64:A65"/>
    <mergeCell ref="B64:B65"/>
    <mergeCell ref="A42:A43"/>
    <mergeCell ref="B42:B43"/>
    <mergeCell ref="A51:A54"/>
    <mergeCell ref="A55:A58"/>
    <mergeCell ref="B55:B58"/>
    <mergeCell ref="B51:B53"/>
    <mergeCell ref="A83:A84"/>
    <mergeCell ref="B83:B84"/>
    <mergeCell ref="A86:A87"/>
    <mergeCell ref="B86:B87"/>
    <mergeCell ref="A95:A98"/>
    <mergeCell ref="A73:A76"/>
    <mergeCell ref="A77:A80"/>
    <mergeCell ref="B77:B80"/>
    <mergeCell ref="A81:A82"/>
    <mergeCell ref="B81:B82"/>
    <mergeCell ref="B73:B75"/>
    <mergeCell ref="B95:B97"/>
    <mergeCell ref="A108:A109"/>
    <mergeCell ref="B108:B109"/>
    <mergeCell ref="A117:A120"/>
    <mergeCell ref="A121:A124"/>
    <mergeCell ref="B121:B124"/>
    <mergeCell ref="A99:A102"/>
    <mergeCell ref="B99:B102"/>
    <mergeCell ref="A103:A104"/>
    <mergeCell ref="B103:B104"/>
    <mergeCell ref="A105:A106"/>
    <mergeCell ref="B105:B106"/>
    <mergeCell ref="B117:B119"/>
    <mergeCell ref="A139:A142"/>
    <mergeCell ref="A143:A146"/>
    <mergeCell ref="B143:B146"/>
    <mergeCell ref="A147:A148"/>
    <mergeCell ref="B147:B148"/>
    <mergeCell ref="A125:A126"/>
    <mergeCell ref="B125:B126"/>
    <mergeCell ref="A127:A128"/>
    <mergeCell ref="B127:B128"/>
    <mergeCell ref="A130:A131"/>
    <mergeCell ref="B130:B131"/>
    <mergeCell ref="B139:B141"/>
    <mergeCell ref="A165:A168"/>
    <mergeCell ref="B165:B168"/>
    <mergeCell ref="A169:A170"/>
    <mergeCell ref="B169:B170"/>
    <mergeCell ref="A171:A172"/>
    <mergeCell ref="B171:B172"/>
    <mergeCell ref="A149:A150"/>
    <mergeCell ref="B149:B150"/>
    <mergeCell ref="A152:A153"/>
    <mergeCell ref="B152:B153"/>
    <mergeCell ref="A161:A164"/>
    <mergeCell ref="B161:B163"/>
    <mergeCell ref="A191:A192"/>
    <mergeCell ref="B191:B192"/>
    <mergeCell ref="A193:A194"/>
    <mergeCell ref="B193:B194"/>
    <mergeCell ref="A196:A197"/>
    <mergeCell ref="B196:B197"/>
    <mergeCell ref="A174:A175"/>
    <mergeCell ref="B174:B175"/>
    <mergeCell ref="A183:A186"/>
    <mergeCell ref="A187:A190"/>
    <mergeCell ref="B187:B190"/>
    <mergeCell ref="B183:B185"/>
    <mergeCell ref="A215:A216"/>
    <mergeCell ref="B215:B216"/>
    <mergeCell ref="A218:A219"/>
    <mergeCell ref="B218:B219"/>
    <mergeCell ref="A227:A230"/>
    <mergeCell ref="A205:A208"/>
    <mergeCell ref="A209:A212"/>
    <mergeCell ref="B209:B212"/>
    <mergeCell ref="A213:A214"/>
    <mergeCell ref="B213:B214"/>
    <mergeCell ref="B205:B207"/>
    <mergeCell ref="B227:B229"/>
    <mergeCell ref="A240:A241"/>
    <mergeCell ref="B240:B241"/>
    <mergeCell ref="A249:A252"/>
    <mergeCell ref="A253:A256"/>
    <mergeCell ref="B253:B256"/>
    <mergeCell ref="A231:A234"/>
    <mergeCell ref="B231:B234"/>
    <mergeCell ref="A235:A236"/>
    <mergeCell ref="B235:B236"/>
    <mergeCell ref="A237:A238"/>
    <mergeCell ref="B237:B238"/>
    <mergeCell ref="B249:B251"/>
    <mergeCell ref="A271:A274"/>
    <mergeCell ref="A275:A278"/>
    <mergeCell ref="B275:B278"/>
    <mergeCell ref="A279:A280"/>
    <mergeCell ref="B279:B280"/>
    <mergeCell ref="A257:A258"/>
    <mergeCell ref="B257:B258"/>
    <mergeCell ref="A259:A260"/>
    <mergeCell ref="B259:B260"/>
    <mergeCell ref="A262:A263"/>
    <mergeCell ref="B262:B263"/>
    <mergeCell ref="B271:B273"/>
    <mergeCell ref="A297:A300"/>
    <mergeCell ref="B297:B300"/>
    <mergeCell ref="A301:A302"/>
    <mergeCell ref="B301:B302"/>
    <mergeCell ref="A303:A304"/>
    <mergeCell ref="B303:B304"/>
    <mergeCell ref="A281:A282"/>
    <mergeCell ref="B281:B282"/>
    <mergeCell ref="A284:A285"/>
    <mergeCell ref="B284:B285"/>
    <mergeCell ref="A293:A296"/>
    <mergeCell ref="B293:B295"/>
    <mergeCell ref="A323:A324"/>
    <mergeCell ref="B323:B324"/>
    <mergeCell ref="A325:A326"/>
    <mergeCell ref="B325:B326"/>
    <mergeCell ref="A328:A329"/>
    <mergeCell ref="B328:B329"/>
    <mergeCell ref="A306:A307"/>
    <mergeCell ref="B306:B307"/>
    <mergeCell ref="A315:A318"/>
    <mergeCell ref="A319:A322"/>
    <mergeCell ref="B319:B322"/>
    <mergeCell ref="B315:B317"/>
    <mergeCell ref="A347:A348"/>
    <mergeCell ref="B347:B348"/>
    <mergeCell ref="A350:A351"/>
    <mergeCell ref="B350:B351"/>
    <mergeCell ref="A359:A362"/>
    <mergeCell ref="A337:A340"/>
    <mergeCell ref="A341:A344"/>
    <mergeCell ref="B341:B344"/>
    <mergeCell ref="A345:A346"/>
    <mergeCell ref="B345:B346"/>
    <mergeCell ref="B337:B339"/>
    <mergeCell ref="B359:B361"/>
    <mergeCell ref="A372:A373"/>
    <mergeCell ref="B372:B373"/>
    <mergeCell ref="A381:A384"/>
    <mergeCell ref="A385:A388"/>
    <mergeCell ref="B385:B388"/>
    <mergeCell ref="A363:A366"/>
    <mergeCell ref="B363:B366"/>
    <mergeCell ref="A367:A368"/>
    <mergeCell ref="B367:B368"/>
    <mergeCell ref="A369:A370"/>
    <mergeCell ref="B369:B370"/>
    <mergeCell ref="B381:B383"/>
    <mergeCell ref="A403:A406"/>
    <mergeCell ref="A407:A410"/>
    <mergeCell ref="B407:B410"/>
    <mergeCell ref="A411:A412"/>
    <mergeCell ref="B411:B412"/>
    <mergeCell ref="A389:A390"/>
    <mergeCell ref="B389:B390"/>
    <mergeCell ref="A391:A392"/>
    <mergeCell ref="B391:B392"/>
    <mergeCell ref="A394:A395"/>
    <mergeCell ref="B394:B395"/>
    <mergeCell ref="B403:B405"/>
    <mergeCell ref="A438:A439"/>
    <mergeCell ref="B438:B439"/>
    <mergeCell ref="A429:A432"/>
    <mergeCell ref="B429:B432"/>
    <mergeCell ref="A433:A434"/>
    <mergeCell ref="B433:B434"/>
    <mergeCell ref="A435:A436"/>
    <mergeCell ref="B435:B436"/>
    <mergeCell ref="A413:A414"/>
    <mergeCell ref="B413:B414"/>
    <mergeCell ref="A416:A417"/>
    <mergeCell ref="B416:B417"/>
    <mergeCell ref="A425:A428"/>
    <mergeCell ref="B425:B427"/>
  </mergeCells>
  <conditionalFormatting sqref="B14:B20">
    <cfRule type="cellIs" dxfId="73" priority="138" operator="lessThan">
      <formula>0</formula>
    </cfRule>
    <cfRule type="cellIs" dxfId="72" priority="139" operator="greaterThan">
      <formula>0</formula>
    </cfRule>
    <cfRule type="cellIs" dxfId="71" priority="140" operator="equal">
      <formula>0</formula>
    </cfRule>
  </conditionalFormatting>
  <conditionalFormatting sqref="D18:Y18">
    <cfRule type="cellIs" dxfId="70" priority="134" operator="greaterThan">
      <formula>0</formula>
    </cfRule>
  </conditionalFormatting>
  <conditionalFormatting sqref="B37:B43">
    <cfRule type="cellIs" dxfId="69" priority="131" operator="lessThan">
      <formula>0</formula>
    </cfRule>
    <cfRule type="cellIs" dxfId="68" priority="132" operator="greaterThan">
      <formula>0</formula>
    </cfRule>
    <cfRule type="cellIs" dxfId="67" priority="133" operator="equal">
      <formula>0</formula>
    </cfRule>
  </conditionalFormatting>
  <conditionalFormatting sqref="B29 B32:B36">
    <cfRule type="cellIs" dxfId="66" priority="128" operator="lessThan">
      <formula>0</formula>
    </cfRule>
    <cfRule type="cellIs" dxfId="65" priority="129" operator="greaterThan">
      <formula>1000</formula>
    </cfRule>
    <cfRule type="cellIs" dxfId="64" priority="130" operator="between">
      <formula>0</formula>
      <formula>1000</formula>
    </cfRule>
  </conditionalFormatting>
  <conditionalFormatting sqref="D41:Y41">
    <cfRule type="cellIs" dxfId="63" priority="127" operator="greaterThan">
      <formula>0</formula>
    </cfRule>
  </conditionalFormatting>
  <conditionalFormatting sqref="D63:Y63">
    <cfRule type="cellIs" dxfId="62" priority="120" operator="greaterThan">
      <formula>0</formula>
    </cfRule>
  </conditionalFormatting>
  <conditionalFormatting sqref="D85:Y85">
    <cfRule type="cellIs" dxfId="61" priority="113" operator="greaterThan">
      <formula>0</formula>
    </cfRule>
  </conditionalFormatting>
  <conditionalFormatting sqref="D107:Y107">
    <cfRule type="cellIs" dxfId="60" priority="106" operator="greaterThan">
      <formula>0</formula>
    </cfRule>
  </conditionalFormatting>
  <conditionalFormatting sqref="D129:Y129">
    <cfRule type="cellIs" dxfId="59" priority="99" operator="greaterThan">
      <formula>0</formula>
    </cfRule>
  </conditionalFormatting>
  <conditionalFormatting sqref="D151:Y151">
    <cfRule type="cellIs" dxfId="58" priority="92" operator="greaterThan">
      <formula>0</formula>
    </cfRule>
  </conditionalFormatting>
  <conditionalFormatting sqref="D173:Y173">
    <cfRule type="cellIs" dxfId="57" priority="85" operator="greaterThan">
      <formula>0</formula>
    </cfRule>
  </conditionalFormatting>
  <conditionalFormatting sqref="D195:Y195">
    <cfRule type="cellIs" dxfId="56" priority="78" operator="greaterThan">
      <formula>0</formula>
    </cfRule>
  </conditionalFormatting>
  <conditionalFormatting sqref="D217:Y217">
    <cfRule type="cellIs" dxfId="55" priority="71" operator="greaterThan">
      <formula>0</formula>
    </cfRule>
  </conditionalFormatting>
  <conditionalFormatting sqref="D239:Y239">
    <cfRule type="cellIs" dxfId="54" priority="64" operator="greaterThan">
      <formula>0</formula>
    </cfRule>
  </conditionalFormatting>
  <conditionalFormatting sqref="D261:Y261">
    <cfRule type="cellIs" dxfId="53" priority="57" operator="greaterThan">
      <formula>0</formula>
    </cfRule>
  </conditionalFormatting>
  <conditionalFormatting sqref="D283:Y283">
    <cfRule type="cellIs" dxfId="52" priority="50" operator="greaterThan">
      <formula>0</formula>
    </cfRule>
  </conditionalFormatting>
  <conditionalFormatting sqref="D305:Y305">
    <cfRule type="cellIs" dxfId="51" priority="43" operator="greaterThan">
      <formula>0</formula>
    </cfRule>
  </conditionalFormatting>
  <conditionalFormatting sqref="D327:Y327">
    <cfRule type="cellIs" dxfId="50" priority="36" operator="greaterThan">
      <formula>0</formula>
    </cfRule>
  </conditionalFormatting>
  <conditionalFormatting sqref="D349:Y349">
    <cfRule type="cellIs" dxfId="49" priority="29" operator="greaterThan">
      <formula>0</formula>
    </cfRule>
  </conditionalFormatting>
  <conditionalFormatting sqref="D371:Y371">
    <cfRule type="cellIs" dxfId="48" priority="22" operator="greaterThan">
      <formula>0</formula>
    </cfRule>
  </conditionalFormatting>
  <conditionalFormatting sqref="D393:Y393">
    <cfRule type="cellIs" dxfId="47" priority="15" operator="greaterThan">
      <formula>0</formula>
    </cfRule>
  </conditionalFormatting>
  <conditionalFormatting sqref="D415:Y415">
    <cfRule type="cellIs" dxfId="46" priority="8" operator="greaterThan">
      <formula>0</formula>
    </cfRule>
  </conditionalFormatting>
  <conditionalFormatting sqref="D437:Y437">
    <cfRule type="cellIs" dxfId="45" priority="1" operator="greaterThan">
      <formula>0</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5">
    <tabColor rgb="FF61B0A8"/>
  </sheetPr>
  <dimension ref="A1:AH73"/>
  <sheetViews>
    <sheetView zoomScale="60" zoomScaleNormal="60" workbookViewId="0">
      <pane ySplit="4" topLeftCell="A5" activePane="bottomLeft" state="frozen"/>
      <selection pane="bottomLeft" activeCell="B49" sqref="B49"/>
    </sheetView>
  </sheetViews>
  <sheetFormatPr defaultRowHeight="14"/>
  <cols>
    <col min="1" max="1" width="10.83203125" customWidth="1"/>
    <col min="2" max="2" width="33.08203125" customWidth="1"/>
    <col min="3" max="3" width="30.58203125" customWidth="1"/>
    <col min="4" max="23" width="6.33203125" customWidth="1"/>
    <col min="24" max="24" width="34.58203125" customWidth="1"/>
    <col min="25" max="25" width="28.58203125" customWidth="1"/>
    <col min="26" max="26" width="34.58203125" customWidth="1"/>
    <col min="27" max="27" width="28.58203125" customWidth="1"/>
  </cols>
  <sheetData>
    <row r="1" spans="1:34" ht="41.5" customHeight="1">
      <c r="A1" s="613" t="s">
        <v>62</v>
      </c>
      <c r="B1" s="613"/>
      <c r="C1" s="613"/>
      <c r="D1" s="613"/>
      <c r="E1" s="613"/>
      <c r="F1" s="613"/>
      <c r="G1" s="613"/>
      <c r="H1" s="613"/>
      <c r="I1" s="613"/>
      <c r="J1" s="613"/>
      <c r="K1" s="613"/>
      <c r="L1" s="613"/>
      <c r="M1" s="613"/>
      <c r="N1" s="613"/>
      <c r="O1" s="613"/>
      <c r="P1" s="613"/>
      <c r="Q1" s="613"/>
      <c r="R1" s="613"/>
      <c r="S1" s="613"/>
      <c r="T1" s="613"/>
      <c r="U1" s="613"/>
      <c r="V1" s="613"/>
      <c r="W1" s="613"/>
      <c r="X1" s="301" t="s">
        <v>242</v>
      </c>
      <c r="Y1" s="408">
        <v>7796</v>
      </c>
      <c r="Z1" s="303" t="s">
        <v>243</v>
      </c>
      <c r="AA1" s="304">
        <v>5200000</v>
      </c>
      <c r="AB1" s="333"/>
      <c r="AC1" s="334"/>
      <c r="AD1" s="335"/>
      <c r="AE1" s="335"/>
      <c r="AF1" s="335"/>
      <c r="AG1" s="335"/>
      <c r="AH1" s="335"/>
    </row>
    <row r="2" spans="1:34" ht="27" customHeight="1">
      <c r="A2" s="614" t="s">
        <v>30</v>
      </c>
      <c r="B2" s="614"/>
      <c r="C2" s="614"/>
      <c r="D2" s="614"/>
      <c r="E2" s="614"/>
      <c r="F2" s="614"/>
      <c r="G2" s="614"/>
      <c r="H2" s="614"/>
      <c r="I2" s="614"/>
      <c r="J2" s="614"/>
      <c r="K2" s="614"/>
      <c r="L2" s="614"/>
      <c r="M2" s="614"/>
      <c r="N2" s="614"/>
      <c r="O2" s="614"/>
      <c r="P2" s="614"/>
      <c r="Q2" s="614"/>
      <c r="R2" s="614"/>
      <c r="S2" s="614"/>
      <c r="T2" s="614"/>
      <c r="U2" s="614"/>
      <c r="V2" s="614"/>
      <c r="W2" s="614"/>
      <c r="X2" s="305" t="s">
        <v>33</v>
      </c>
      <c r="Y2" s="409">
        <f>SUM($Y$15,$Y$27,$Y$38,$Y$46,$Y$56,$Y$67)</f>
        <v>7796</v>
      </c>
      <c r="Z2" s="307" t="s">
        <v>19</v>
      </c>
      <c r="AA2" s="304">
        <f>SUM(AA15,AA27,AA38,AA46,AA56,AA67)</f>
        <v>5329240</v>
      </c>
      <c r="AB2" s="335"/>
      <c r="AC2" s="335"/>
      <c r="AD2" s="335"/>
      <c r="AE2" s="335"/>
      <c r="AF2" s="335"/>
      <c r="AG2" s="335"/>
      <c r="AH2" s="335"/>
    </row>
    <row r="3" spans="1:34" ht="15.65" customHeight="1">
      <c r="A3" s="336"/>
      <c r="B3" s="337"/>
      <c r="C3" s="338" t="s">
        <v>241</v>
      </c>
      <c r="D3" s="615">
        <v>2025</v>
      </c>
      <c r="E3" s="616"/>
      <c r="F3" s="616"/>
      <c r="G3" s="616"/>
      <c r="H3" s="615">
        <v>2026</v>
      </c>
      <c r="I3" s="616"/>
      <c r="J3" s="616"/>
      <c r="K3" s="617"/>
      <c r="L3" s="616">
        <v>2027</v>
      </c>
      <c r="M3" s="616"/>
      <c r="N3" s="616"/>
      <c r="O3" s="617"/>
      <c r="P3" s="615">
        <v>2028</v>
      </c>
      <c r="Q3" s="616"/>
      <c r="R3" s="616"/>
      <c r="S3" s="616"/>
      <c r="T3" s="615">
        <v>2029</v>
      </c>
      <c r="U3" s="616"/>
      <c r="V3" s="616"/>
      <c r="W3" s="617"/>
      <c r="X3" s="620" t="s">
        <v>9</v>
      </c>
      <c r="Y3" s="621"/>
      <c r="Z3" s="622" t="s">
        <v>20</v>
      </c>
      <c r="AA3" s="623"/>
      <c r="AB3" s="335"/>
      <c r="AC3" s="335"/>
      <c r="AD3" s="335"/>
      <c r="AE3" s="335"/>
      <c r="AF3" s="335"/>
      <c r="AG3" s="335"/>
      <c r="AH3" s="335"/>
    </row>
    <row r="4" spans="1:34" ht="29.25" customHeight="1">
      <c r="A4" s="339" t="s">
        <v>240</v>
      </c>
      <c r="B4" s="339" t="s">
        <v>239</v>
      </c>
      <c r="C4" s="340" t="s">
        <v>28</v>
      </c>
      <c r="D4" s="341" t="s">
        <v>7</v>
      </c>
      <c r="E4" s="342" t="s">
        <v>5</v>
      </c>
      <c r="F4" s="342" t="s">
        <v>6</v>
      </c>
      <c r="G4" s="342" t="s">
        <v>4</v>
      </c>
      <c r="H4" s="343" t="s">
        <v>7</v>
      </c>
      <c r="I4" s="344" t="s">
        <v>5</v>
      </c>
      <c r="J4" s="344" t="s">
        <v>8</v>
      </c>
      <c r="K4" s="345" t="s">
        <v>4</v>
      </c>
      <c r="L4" s="344" t="s">
        <v>7</v>
      </c>
      <c r="M4" s="344" t="s">
        <v>5</v>
      </c>
      <c r="N4" s="344" t="s">
        <v>6</v>
      </c>
      <c r="O4" s="345" t="s">
        <v>4</v>
      </c>
      <c r="P4" s="343" t="s">
        <v>7</v>
      </c>
      <c r="Q4" s="344" t="s">
        <v>5</v>
      </c>
      <c r="R4" s="344" t="s">
        <v>6</v>
      </c>
      <c r="S4" s="344" t="s">
        <v>4</v>
      </c>
      <c r="T4" s="343" t="s">
        <v>7</v>
      </c>
      <c r="U4" s="344" t="s">
        <v>5</v>
      </c>
      <c r="V4" s="344" t="s">
        <v>6</v>
      </c>
      <c r="W4" s="345" t="s">
        <v>4</v>
      </c>
      <c r="X4" s="340" t="s">
        <v>28</v>
      </c>
      <c r="Y4" s="340" t="s">
        <v>9</v>
      </c>
      <c r="Z4" s="340" t="s">
        <v>162</v>
      </c>
      <c r="AA4" s="340" t="s">
        <v>284</v>
      </c>
      <c r="AB4" s="335"/>
      <c r="AC4" s="335"/>
      <c r="AD4" s="335"/>
      <c r="AE4" s="335"/>
      <c r="AF4" s="335"/>
      <c r="AG4" s="335"/>
      <c r="AH4" s="335"/>
    </row>
    <row r="5" spans="1:34" ht="15" customHeight="1">
      <c r="A5" s="346" t="s">
        <v>73</v>
      </c>
      <c r="B5" s="347"/>
      <c r="C5" s="348" t="s">
        <v>59</v>
      </c>
      <c r="D5" s="349"/>
      <c r="E5" s="350"/>
      <c r="F5" s="350"/>
      <c r="G5" s="350"/>
      <c r="H5" s="351"/>
      <c r="I5" s="350"/>
      <c r="J5" s="350"/>
      <c r="K5" s="352"/>
      <c r="L5" s="350"/>
      <c r="M5" s="350"/>
      <c r="N5" s="350"/>
      <c r="O5" s="350"/>
      <c r="P5" s="351"/>
      <c r="Q5" s="350"/>
      <c r="R5" s="350"/>
      <c r="S5" s="350"/>
      <c r="T5" s="351"/>
      <c r="U5" s="350"/>
      <c r="V5" s="350"/>
      <c r="W5" s="352"/>
      <c r="X5" s="421" t="s">
        <v>88</v>
      </c>
      <c r="Y5" s="422">
        <v>100</v>
      </c>
      <c r="Z5" s="423"/>
      <c r="AA5" s="424">
        <v>200000</v>
      </c>
      <c r="AB5" s="335"/>
      <c r="AC5" s="335"/>
      <c r="AD5" s="335"/>
      <c r="AE5" s="335"/>
      <c r="AF5" s="335"/>
      <c r="AG5" s="335"/>
      <c r="AH5" s="335"/>
    </row>
    <row r="6" spans="1:34" ht="15" customHeight="1">
      <c r="A6" s="353" t="s">
        <v>74</v>
      </c>
      <c r="B6" s="347"/>
      <c r="C6" s="354" t="s">
        <v>60</v>
      </c>
      <c r="D6" s="355"/>
      <c r="E6" s="356"/>
      <c r="F6" s="356"/>
      <c r="G6" s="357"/>
      <c r="H6" s="358"/>
      <c r="I6" s="357"/>
      <c r="J6" s="357"/>
      <c r="K6" s="359"/>
      <c r="L6" s="357"/>
      <c r="M6" s="357"/>
      <c r="N6" s="357"/>
      <c r="O6" s="357"/>
      <c r="P6" s="358"/>
      <c r="Q6" s="357"/>
      <c r="R6" s="357"/>
      <c r="S6" s="357"/>
      <c r="T6" s="358"/>
      <c r="U6" s="357"/>
      <c r="V6" s="357"/>
      <c r="W6" s="359"/>
      <c r="X6" s="425" t="s">
        <v>89</v>
      </c>
      <c r="Y6" s="426">
        <v>225</v>
      </c>
      <c r="Z6" s="427"/>
      <c r="AA6" s="427">
        <v>10843</v>
      </c>
      <c r="AB6" s="335"/>
      <c r="AC6" s="335"/>
      <c r="AD6" s="335"/>
      <c r="AE6" s="335"/>
      <c r="AF6" s="335"/>
      <c r="AG6" s="335"/>
      <c r="AH6" s="335"/>
    </row>
    <row r="7" spans="1:34" ht="15" customHeight="1">
      <c r="A7" s="353" t="s">
        <v>76</v>
      </c>
      <c r="B7" s="347"/>
      <c r="C7" s="362" t="s">
        <v>36</v>
      </c>
      <c r="D7" s="356"/>
      <c r="E7" s="356"/>
      <c r="F7" s="356"/>
      <c r="G7" s="357"/>
      <c r="H7" s="358"/>
      <c r="I7" s="356"/>
      <c r="J7" s="357"/>
      <c r="K7" s="363"/>
      <c r="L7" s="356"/>
      <c r="M7" s="357"/>
      <c r="N7" s="356"/>
      <c r="O7" s="357"/>
      <c r="P7" s="364"/>
      <c r="Q7" s="356"/>
      <c r="R7" s="357"/>
      <c r="S7" s="356"/>
      <c r="T7" s="364"/>
      <c r="U7" s="357"/>
      <c r="V7" s="356"/>
      <c r="W7" s="363"/>
      <c r="X7" s="360"/>
      <c r="Y7" s="405"/>
      <c r="Z7" s="356"/>
      <c r="AA7" s="361"/>
      <c r="AB7" s="335"/>
      <c r="AC7" s="335"/>
      <c r="AD7" s="335"/>
      <c r="AE7" s="335"/>
      <c r="AF7" s="335"/>
      <c r="AG7" s="335"/>
      <c r="AH7" s="335"/>
    </row>
    <row r="8" spans="1:34" ht="15" customHeight="1">
      <c r="A8" s="353"/>
      <c r="B8" s="347"/>
      <c r="C8" s="362" t="s">
        <v>37</v>
      </c>
      <c r="D8" s="356"/>
      <c r="E8" s="356"/>
      <c r="F8" s="356"/>
      <c r="G8" s="356"/>
      <c r="H8" s="364"/>
      <c r="I8" s="356"/>
      <c r="J8" s="356"/>
      <c r="K8" s="363"/>
      <c r="L8" s="356"/>
      <c r="M8" s="356"/>
      <c r="N8" s="356"/>
      <c r="O8" s="356"/>
      <c r="P8" s="364"/>
      <c r="Q8" s="356"/>
      <c r="R8" s="356"/>
      <c r="S8" s="356"/>
      <c r="T8" s="364"/>
      <c r="U8" s="356"/>
      <c r="V8" s="356"/>
      <c r="W8" s="363"/>
      <c r="X8" s="364"/>
      <c r="Y8" s="406"/>
      <c r="Z8" s="364"/>
      <c r="AA8" s="361"/>
      <c r="AB8" s="335"/>
      <c r="AC8" s="335"/>
      <c r="AD8" s="335"/>
      <c r="AE8" s="335"/>
      <c r="AF8" s="335"/>
      <c r="AG8" s="335"/>
      <c r="AH8" s="335"/>
    </row>
    <row r="9" spans="1:34" ht="15" customHeight="1">
      <c r="A9" s="365" t="s">
        <v>79</v>
      </c>
      <c r="B9" s="347"/>
      <c r="C9" s="362" t="s">
        <v>38</v>
      </c>
      <c r="D9" s="356"/>
      <c r="E9" s="356"/>
      <c r="F9" s="356"/>
      <c r="G9" s="356"/>
      <c r="H9" s="364"/>
      <c r="I9" s="356"/>
      <c r="J9" s="356"/>
      <c r="K9" s="363"/>
      <c r="L9" s="356"/>
      <c r="M9" s="356"/>
      <c r="N9" s="356"/>
      <c r="O9" s="356"/>
      <c r="P9" s="364"/>
      <c r="Q9" s="356"/>
      <c r="R9" s="356"/>
      <c r="S9" s="356"/>
      <c r="T9" s="364"/>
      <c r="U9" s="356"/>
      <c r="V9" s="356"/>
      <c r="W9" s="363"/>
      <c r="X9" s="364"/>
      <c r="Y9" s="406"/>
      <c r="Z9" s="364"/>
      <c r="AA9" s="361"/>
      <c r="AB9" s="335"/>
      <c r="AC9" s="335"/>
      <c r="AD9" s="335"/>
      <c r="AE9" s="335"/>
      <c r="AF9" s="335"/>
      <c r="AG9" s="335"/>
      <c r="AH9" s="335"/>
    </row>
    <row r="10" spans="1:34" ht="15" customHeight="1">
      <c r="A10" s="366" t="s">
        <v>75</v>
      </c>
      <c r="B10" s="367"/>
      <c r="C10" s="363"/>
      <c r="D10" s="356"/>
      <c r="E10" s="356"/>
      <c r="F10" s="356"/>
      <c r="G10" s="368" t="s">
        <v>63</v>
      </c>
      <c r="H10" s="369"/>
      <c r="I10" s="368" t="s">
        <v>63</v>
      </c>
      <c r="J10" s="368"/>
      <c r="K10" s="370"/>
      <c r="L10" s="368" t="s">
        <v>63</v>
      </c>
      <c r="M10" s="368"/>
      <c r="N10" s="368"/>
      <c r="O10" s="368" t="s">
        <v>63</v>
      </c>
      <c r="P10" s="369"/>
      <c r="Q10" s="368" t="s">
        <v>63</v>
      </c>
      <c r="R10" s="368"/>
      <c r="S10" s="368" t="s">
        <v>63</v>
      </c>
      <c r="T10" s="369"/>
      <c r="U10" s="368" t="s">
        <v>63</v>
      </c>
      <c r="V10" s="368"/>
      <c r="W10" s="370" t="s">
        <v>63</v>
      </c>
      <c r="X10" s="364"/>
      <c r="Y10" s="406"/>
      <c r="Z10" s="364"/>
      <c r="AA10" s="361"/>
      <c r="AB10" s="335"/>
      <c r="AC10" s="335"/>
      <c r="AD10" s="335"/>
      <c r="AE10" s="335"/>
      <c r="AF10" s="335"/>
      <c r="AG10" s="335"/>
      <c r="AH10" s="335"/>
    </row>
    <row r="11" spans="1:34" ht="15" customHeight="1">
      <c r="A11" s="366" t="s">
        <v>77</v>
      </c>
      <c r="B11" s="367"/>
      <c r="C11" s="363"/>
      <c r="D11" s="356"/>
      <c r="E11" s="356"/>
      <c r="F11" s="356"/>
      <c r="G11" s="368"/>
      <c r="H11" s="369" t="s">
        <v>63</v>
      </c>
      <c r="I11" s="368"/>
      <c r="J11" s="368" t="s">
        <v>63</v>
      </c>
      <c r="K11" s="370"/>
      <c r="L11" s="368"/>
      <c r="M11" s="368" t="s">
        <v>63</v>
      </c>
      <c r="N11" s="368"/>
      <c r="O11" s="368" t="s">
        <v>63</v>
      </c>
      <c r="P11" s="369"/>
      <c r="Q11" s="368"/>
      <c r="R11" s="368" t="s">
        <v>63</v>
      </c>
      <c r="S11" s="368"/>
      <c r="T11" s="369"/>
      <c r="U11" s="368" t="s">
        <v>63</v>
      </c>
      <c r="V11" s="368"/>
      <c r="W11" s="370"/>
      <c r="X11" s="364"/>
      <c r="Y11" s="406"/>
      <c r="Z11" s="364"/>
      <c r="AA11" s="361"/>
      <c r="AB11" s="335"/>
      <c r="AC11" s="335"/>
      <c r="AD11" s="335"/>
      <c r="AE11" s="335"/>
      <c r="AF11" s="335"/>
      <c r="AG11" s="335"/>
      <c r="AH11" s="335"/>
    </row>
    <row r="12" spans="1:34" ht="15" customHeight="1">
      <c r="A12" s="366" t="s">
        <v>78</v>
      </c>
      <c r="B12" s="367"/>
      <c r="C12" s="363"/>
      <c r="D12" s="356"/>
      <c r="E12" s="356"/>
      <c r="F12" s="356"/>
      <c r="G12" s="368"/>
      <c r="H12" s="369"/>
      <c r="I12" s="368"/>
      <c r="J12" s="368" t="s">
        <v>63</v>
      </c>
      <c r="K12" s="370"/>
      <c r="L12" s="368"/>
      <c r="M12" s="368"/>
      <c r="N12" s="368" t="s">
        <v>63</v>
      </c>
      <c r="O12" s="368"/>
      <c r="P12" s="369"/>
      <c r="Q12" s="368"/>
      <c r="R12" s="368" t="s">
        <v>63</v>
      </c>
      <c r="S12" s="368"/>
      <c r="T12" s="369"/>
      <c r="U12" s="368"/>
      <c r="V12" s="368" t="s">
        <v>63</v>
      </c>
      <c r="W12" s="371" t="s">
        <v>63</v>
      </c>
      <c r="X12" s="364"/>
      <c r="Y12" s="406"/>
      <c r="Z12" s="364"/>
      <c r="AA12" s="361"/>
      <c r="AB12" s="335"/>
      <c r="AC12" s="335"/>
      <c r="AD12" s="335"/>
      <c r="AE12" s="335"/>
      <c r="AF12" s="335"/>
      <c r="AG12" s="335"/>
      <c r="AH12" s="335"/>
    </row>
    <row r="13" spans="1:34" ht="15" customHeight="1">
      <c r="A13" s="372" t="s">
        <v>84</v>
      </c>
      <c r="B13" s="366"/>
      <c r="C13" s="363"/>
      <c r="D13" s="356"/>
      <c r="E13" s="356"/>
      <c r="F13" s="356"/>
      <c r="G13" s="368"/>
      <c r="H13" s="364"/>
      <c r="I13" s="356"/>
      <c r="J13" s="356"/>
      <c r="K13" s="363"/>
      <c r="L13" s="356"/>
      <c r="M13" s="356"/>
      <c r="N13" s="356"/>
      <c r="O13" s="356"/>
      <c r="P13" s="364"/>
      <c r="Q13" s="356"/>
      <c r="R13" s="356"/>
      <c r="S13" s="356"/>
      <c r="T13" s="364"/>
      <c r="U13" s="356"/>
      <c r="V13" s="356"/>
      <c r="W13" s="363"/>
      <c r="X13" s="364"/>
      <c r="Y13" s="406"/>
      <c r="Z13" s="364"/>
      <c r="AA13" s="361"/>
      <c r="AB13" s="335"/>
      <c r="AC13" s="335"/>
      <c r="AD13" s="335"/>
      <c r="AE13" s="335"/>
      <c r="AF13" s="335"/>
      <c r="AG13" s="335"/>
      <c r="AH13" s="335"/>
    </row>
    <row r="14" spans="1:34" ht="15" customHeight="1">
      <c r="A14" s="372" t="s">
        <v>31</v>
      </c>
      <c r="B14" s="366"/>
      <c r="C14" s="363"/>
      <c r="D14" s="356"/>
      <c r="E14" s="356"/>
      <c r="F14" s="356"/>
      <c r="G14" s="356"/>
      <c r="H14" s="364"/>
      <c r="I14" s="356"/>
      <c r="J14" s="356"/>
      <c r="K14" s="363"/>
      <c r="L14" s="356"/>
      <c r="M14" s="356"/>
      <c r="N14" s="356"/>
      <c r="O14" s="356"/>
      <c r="P14" s="364"/>
      <c r="Q14" s="356"/>
      <c r="R14" s="356"/>
      <c r="S14" s="356"/>
      <c r="T14" s="364"/>
      <c r="U14" s="356"/>
      <c r="V14" s="356"/>
      <c r="W14" s="363"/>
      <c r="X14" s="364"/>
      <c r="Y14" s="406"/>
      <c r="Z14" s="364"/>
      <c r="AA14" s="361"/>
      <c r="AB14" s="335"/>
      <c r="AC14" s="335"/>
      <c r="AD14" s="335"/>
      <c r="AE14" s="335"/>
      <c r="AF14" s="335"/>
      <c r="AG14" s="335"/>
      <c r="AH14" s="335"/>
    </row>
    <row r="15" spans="1:34" ht="15" customHeight="1">
      <c r="A15" s="373"/>
      <c r="B15" s="374"/>
      <c r="C15" s="363"/>
      <c r="D15" s="356"/>
      <c r="E15" s="356"/>
      <c r="F15" s="356"/>
      <c r="G15" s="356"/>
      <c r="H15" s="364"/>
      <c r="I15" s="356"/>
      <c r="J15" s="356"/>
      <c r="K15" s="363"/>
      <c r="L15" s="356"/>
      <c r="M15" s="356"/>
      <c r="N15" s="356"/>
      <c r="O15" s="356"/>
      <c r="P15" s="364"/>
      <c r="Q15" s="356"/>
      <c r="R15" s="356"/>
      <c r="S15" s="356"/>
      <c r="T15" s="364"/>
      <c r="U15" s="356"/>
      <c r="V15" s="356"/>
      <c r="W15" s="363"/>
      <c r="X15" s="364" t="s">
        <v>91</v>
      </c>
      <c r="Y15" s="76">
        <f>SUM($Y$5:$Y$13)</f>
        <v>325</v>
      </c>
      <c r="Z15" s="375" t="s">
        <v>90</v>
      </c>
      <c r="AA15" s="321">
        <f>SUM($AA$5:$AA$13)</f>
        <v>210843</v>
      </c>
      <c r="AB15" s="335"/>
      <c r="AC15" s="335"/>
      <c r="AD15" s="335"/>
      <c r="AE15" s="335"/>
      <c r="AF15" s="335"/>
      <c r="AG15" s="335"/>
      <c r="AH15" s="335"/>
    </row>
    <row r="16" spans="1:34" ht="15" customHeight="1">
      <c r="A16" s="376" t="s">
        <v>244</v>
      </c>
      <c r="B16" s="377"/>
      <c r="C16" s="348" t="s">
        <v>59</v>
      </c>
      <c r="D16" s="350"/>
      <c r="E16" s="350"/>
      <c r="F16" s="350"/>
      <c r="G16" s="352"/>
      <c r="H16" s="350"/>
      <c r="I16" s="350"/>
      <c r="J16" s="350"/>
      <c r="K16" s="352"/>
      <c r="L16" s="350"/>
      <c r="M16" s="350"/>
      <c r="N16" s="350"/>
      <c r="O16" s="350"/>
      <c r="P16" s="351"/>
      <c r="Q16" s="350"/>
      <c r="R16" s="350"/>
      <c r="S16" s="350"/>
      <c r="T16" s="351"/>
      <c r="U16" s="350"/>
      <c r="V16" s="350"/>
      <c r="W16" s="352"/>
      <c r="X16" s="428" t="s">
        <v>88</v>
      </c>
      <c r="Y16" s="429">
        <v>160</v>
      </c>
      <c r="Z16" s="430"/>
      <c r="AA16" s="431">
        <v>35000</v>
      </c>
      <c r="AB16" s="335"/>
      <c r="AC16" s="335"/>
      <c r="AD16" s="335"/>
      <c r="AE16" s="335"/>
      <c r="AF16" s="335"/>
      <c r="AG16" s="335"/>
      <c r="AH16" s="335"/>
    </row>
    <row r="17" spans="1:34" ht="15" customHeight="1">
      <c r="A17" s="378" t="s">
        <v>245</v>
      </c>
      <c r="B17" s="366"/>
      <c r="C17" s="379" t="s">
        <v>60</v>
      </c>
      <c r="D17" s="356"/>
      <c r="E17" s="356"/>
      <c r="F17" s="356"/>
      <c r="G17" s="359"/>
      <c r="H17" s="357"/>
      <c r="I17" s="357"/>
      <c r="J17" s="356"/>
      <c r="K17" s="363"/>
      <c r="L17" s="356"/>
      <c r="M17" s="356"/>
      <c r="N17" s="356"/>
      <c r="O17" s="356"/>
      <c r="P17" s="364"/>
      <c r="Q17" s="356"/>
      <c r="R17" s="356"/>
      <c r="S17" s="356"/>
      <c r="T17" s="364"/>
      <c r="U17" s="356"/>
      <c r="V17" s="356"/>
      <c r="W17" s="363"/>
      <c r="X17" s="432" t="s">
        <v>89</v>
      </c>
      <c r="Y17" s="406">
        <v>310</v>
      </c>
      <c r="Z17" s="433"/>
      <c r="AA17" s="362">
        <v>144500</v>
      </c>
      <c r="AB17" s="335"/>
      <c r="AC17" s="335"/>
      <c r="AD17" s="335"/>
      <c r="AE17" s="335"/>
      <c r="AF17" s="335"/>
      <c r="AG17" s="335"/>
      <c r="AH17" s="335"/>
    </row>
    <row r="18" spans="1:34" ht="15" customHeight="1">
      <c r="A18" s="378" t="s">
        <v>246</v>
      </c>
      <c r="B18" s="366"/>
      <c r="C18" s="379" t="s">
        <v>36</v>
      </c>
      <c r="D18" s="356"/>
      <c r="E18" s="356"/>
      <c r="F18" s="356"/>
      <c r="G18" s="366"/>
      <c r="H18" s="357"/>
      <c r="I18" s="357"/>
      <c r="J18" s="356"/>
      <c r="K18" s="363"/>
      <c r="L18" s="356"/>
      <c r="M18" s="356"/>
      <c r="N18" s="356"/>
      <c r="O18" s="356"/>
      <c r="P18" s="364"/>
      <c r="Q18" s="356"/>
      <c r="R18" s="356"/>
      <c r="S18" s="356"/>
      <c r="T18" s="364"/>
      <c r="U18" s="356"/>
      <c r="V18" s="356"/>
      <c r="W18" s="363"/>
      <c r="X18" s="364"/>
      <c r="Y18" s="407"/>
      <c r="Z18" s="364"/>
      <c r="AA18" s="380"/>
      <c r="AB18" s="335"/>
      <c r="AC18" s="335"/>
      <c r="AD18" s="335"/>
      <c r="AE18" s="335"/>
      <c r="AF18" s="335"/>
      <c r="AG18" s="335"/>
      <c r="AH18" s="335"/>
    </row>
    <row r="19" spans="1:34" ht="15" customHeight="1">
      <c r="A19" s="176" t="s">
        <v>247</v>
      </c>
      <c r="B19" s="366"/>
      <c r="C19" s="379" t="s">
        <v>37</v>
      </c>
      <c r="D19" s="356"/>
      <c r="E19" s="356"/>
      <c r="F19" s="356"/>
      <c r="G19" s="366"/>
      <c r="H19" s="381"/>
      <c r="I19" s="357"/>
      <c r="J19" s="357"/>
      <c r="K19" s="363"/>
      <c r="L19" s="356"/>
      <c r="M19" s="356"/>
      <c r="N19" s="356"/>
      <c r="O19" s="356"/>
      <c r="P19" s="364"/>
      <c r="Q19" s="356"/>
      <c r="R19" s="356"/>
      <c r="S19" s="356"/>
      <c r="T19" s="364"/>
      <c r="U19" s="356"/>
      <c r="V19" s="356"/>
      <c r="W19" s="363"/>
      <c r="X19" s="364"/>
      <c r="Y19" s="407"/>
      <c r="Z19" s="364"/>
      <c r="AA19" s="380"/>
      <c r="AB19" s="335"/>
      <c r="AC19" s="335"/>
      <c r="AD19" s="335"/>
      <c r="AE19" s="335"/>
      <c r="AF19" s="335"/>
      <c r="AG19" s="335"/>
      <c r="AH19" s="335"/>
    </row>
    <row r="20" spans="1:34" ht="15" customHeight="1">
      <c r="A20" s="378" t="s">
        <v>248</v>
      </c>
      <c r="B20" s="366"/>
      <c r="C20" s="379" t="s">
        <v>38</v>
      </c>
      <c r="D20" s="356"/>
      <c r="E20" s="356"/>
      <c r="F20" s="356"/>
      <c r="G20" s="366"/>
      <c r="H20" s="381"/>
      <c r="I20" s="356"/>
      <c r="J20" s="357"/>
      <c r="K20" s="359"/>
      <c r="L20" s="356"/>
      <c r="M20" s="356"/>
      <c r="N20" s="356"/>
      <c r="O20" s="356"/>
      <c r="P20" s="364"/>
      <c r="Q20" s="356"/>
      <c r="R20" s="356"/>
      <c r="S20" s="356"/>
      <c r="T20" s="364"/>
      <c r="U20" s="356"/>
      <c r="V20" s="356"/>
      <c r="W20" s="363"/>
      <c r="X20" s="364"/>
      <c r="Y20" s="407"/>
      <c r="Z20" s="364"/>
      <c r="AA20" s="380"/>
      <c r="AB20" s="335"/>
      <c r="AC20" s="335"/>
      <c r="AD20" s="335"/>
      <c r="AE20" s="335"/>
      <c r="AF20" s="335"/>
      <c r="AG20" s="335"/>
      <c r="AH20" s="335"/>
    </row>
    <row r="21" spans="1:34" ht="15" customHeight="1">
      <c r="A21" s="176"/>
      <c r="B21" s="366"/>
      <c r="C21" s="382"/>
      <c r="D21" s="356"/>
      <c r="E21" s="356"/>
      <c r="F21" s="356"/>
      <c r="G21" s="363"/>
      <c r="H21" s="356"/>
      <c r="I21" s="356"/>
      <c r="J21" s="356"/>
      <c r="K21" s="363"/>
      <c r="L21" s="356"/>
      <c r="M21" s="356"/>
      <c r="N21" s="356"/>
      <c r="O21" s="356"/>
      <c r="P21" s="364"/>
      <c r="Q21" s="356"/>
      <c r="R21" s="356"/>
      <c r="S21" s="356"/>
      <c r="T21" s="364"/>
      <c r="U21" s="356"/>
      <c r="V21" s="356"/>
      <c r="W21" s="363"/>
      <c r="X21" s="364"/>
      <c r="Y21" s="407"/>
      <c r="Z21" s="364"/>
      <c r="AA21" s="380"/>
      <c r="AB21" s="335"/>
      <c r="AC21" s="335"/>
      <c r="AD21" s="335"/>
      <c r="AE21" s="335"/>
      <c r="AF21" s="335"/>
      <c r="AG21" s="335"/>
      <c r="AH21" s="335"/>
    </row>
    <row r="22" spans="1:34" ht="15" customHeight="1">
      <c r="A22" s="383" t="s">
        <v>79</v>
      </c>
      <c r="B22" s="366"/>
      <c r="C22" s="382"/>
      <c r="D22" s="356"/>
      <c r="E22" s="356"/>
      <c r="F22" s="356"/>
      <c r="G22" s="370"/>
      <c r="H22" s="347"/>
      <c r="I22" s="347"/>
      <c r="J22" s="347"/>
      <c r="K22" s="363"/>
      <c r="L22" s="356"/>
      <c r="M22" s="356"/>
      <c r="N22" s="356"/>
      <c r="O22" s="356"/>
      <c r="P22" s="364"/>
      <c r="Q22" s="356"/>
      <c r="R22" s="356"/>
      <c r="S22" s="356"/>
      <c r="T22" s="364"/>
      <c r="U22" s="356"/>
      <c r="V22" s="356"/>
      <c r="W22" s="363"/>
      <c r="X22" s="364"/>
      <c r="Y22" s="407"/>
      <c r="Z22" s="364"/>
      <c r="AA22" s="380"/>
      <c r="AB22" s="335"/>
      <c r="AC22" s="335"/>
      <c r="AD22" s="335"/>
      <c r="AE22" s="335"/>
      <c r="AF22" s="335"/>
      <c r="AG22" s="335"/>
      <c r="AH22" s="335"/>
    </row>
    <row r="23" spans="1:34" ht="15" customHeight="1">
      <c r="A23" s="363" t="s">
        <v>249</v>
      </c>
      <c r="B23" s="366"/>
      <c r="C23" s="382"/>
      <c r="D23" s="356"/>
      <c r="E23" s="356"/>
      <c r="F23" s="356"/>
      <c r="G23" s="370"/>
      <c r="H23" s="368" t="s">
        <v>63</v>
      </c>
      <c r="I23" s="368"/>
      <c r="J23" s="368"/>
      <c r="K23" s="363"/>
      <c r="L23" s="356"/>
      <c r="M23" s="356"/>
      <c r="N23" s="356"/>
      <c r="O23" s="356"/>
      <c r="P23" s="364"/>
      <c r="Q23" s="356"/>
      <c r="R23" s="356"/>
      <c r="S23" s="356"/>
      <c r="T23" s="364"/>
      <c r="U23" s="356"/>
      <c r="V23" s="356"/>
      <c r="W23" s="363"/>
      <c r="X23" s="364"/>
      <c r="Y23" s="407"/>
      <c r="Z23" s="364"/>
      <c r="AA23" s="380"/>
      <c r="AB23" s="335"/>
      <c r="AC23" s="335"/>
      <c r="AD23" s="335"/>
      <c r="AE23" s="335"/>
      <c r="AF23" s="335"/>
      <c r="AG23" s="335"/>
      <c r="AH23" s="335"/>
    </row>
    <row r="24" spans="1:34" ht="15" customHeight="1">
      <c r="A24" s="363" t="s">
        <v>250</v>
      </c>
      <c r="B24" s="366"/>
      <c r="C24" s="382"/>
      <c r="D24" s="356"/>
      <c r="E24" s="356"/>
      <c r="F24" s="356"/>
      <c r="G24" s="363"/>
      <c r="H24" s="368"/>
      <c r="I24" s="368" t="s">
        <v>63</v>
      </c>
      <c r="J24" s="368" t="s">
        <v>63</v>
      </c>
      <c r="K24" s="363"/>
      <c r="L24" s="356"/>
      <c r="M24" s="356"/>
      <c r="N24" s="356"/>
      <c r="O24" s="356"/>
      <c r="P24" s="364"/>
      <c r="Q24" s="356"/>
      <c r="R24" s="356"/>
      <c r="S24" s="356"/>
      <c r="T24" s="364"/>
      <c r="U24" s="356"/>
      <c r="V24" s="356"/>
      <c r="W24" s="363"/>
      <c r="X24" s="364"/>
      <c r="Y24" s="407"/>
      <c r="Z24" s="364"/>
      <c r="AA24" s="380"/>
      <c r="AB24" s="335"/>
      <c r="AC24" s="335"/>
      <c r="AD24" s="335"/>
      <c r="AE24" s="335"/>
      <c r="AF24" s="335"/>
      <c r="AG24" s="335"/>
      <c r="AH24" s="335"/>
    </row>
    <row r="25" spans="1:34" ht="15" customHeight="1">
      <c r="A25" s="363" t="s">
        <v>251</v>
      </c>
      <c r="B25" s="384"/>
      <c r="C25" s="382"/>
      <c r="D25" s="356"/>
      <c r="E25" s="356"/>
      <c r="F25" s="356"/>
      <c r="G25" s="363"/>
      <c r="H25" s="356"/>
      <c r="I25" s="368"/>
      <c r="J25" s="356"/>
      <c r="K25" s="363"/>
      <c r="L25" s="356" t="s">
        <v>63</v>
      </c>
      <c r="M25" s="356"/>
      <c r="N25" s="356"/>
      <c r="O25" s="356"/>
      <c r="P25" s="364"/>
      <c r="Q25" s="356"/>
      <c r="R25" s="356"/>
      <c r="S25" s="356"/>
      <c r="T25" s="364"/>
      <c r="U25" s="356"/>
      <c r="V25" s="356"/>
      <c r="W25" s="363"/>
      <c r="X25" s="364"/>
      <c r="Y25" s="407"/>
      <c r="Z25" s="364"/>
      <c r="AA25" s="380"/>
      <c r="AB25" s="335"/>
      <c r="AC25" s="335"/>
      <c r="AD25" s="335"/>
      <c r="AE25" s="335"/>
      <c r="AF25" s="335"/>
      <c r="AG25" s="335"/>
      <c r="AH25" s="335"/>
    </row>
    <row r="26" spans="1:34" ht="15" customHeight="1">
      <c r="A26" s="356"/>
      <c r="B26" s="366"/>
      <c r="C26" s="382"/>
      <c r="D26" s="356"/>
      <c r="E26" s="356"/>
      <c r="F26" s="356"/>
      <c r="G26" s="363"/>
      <c r="H26" s="356"/>
      <c r="I26" s="368"/>
      <c r="J26" s="356"/>
      <c r="K26" s="363"/>
      <c r="L26" s="356"/>
      <c r="M26" s="356"/>
      <c r="N26" s="356"/>
      <c r="O26" s="356"/>
      <c r="P26" s="364"/>
      <c r="Q26" s="356"/>
      <c r="R26" s="356"/>
      <c r="S26" s="356"/>
      <c r="T26" s="364"/>
      <c r="U26" s="356"/>
      <c r="V26" s="356"/>
      <c r="W26" s="363"/>
      <c r="X26" s="364"/>
      <c r="Y26" s="407"/>
      <c r="Z26" s="364"/>
      <c r="AA26" s="380"/>
      <c r="AB26" s="335"/>
      <c r="AC26" s="335"/>
      <c r="AD26" s="335"/>
      <c r="AE26" s="335"/>
      <c r="AF26" s="335"/>
      <c r="AG26" s="335"/>
      <c r="AH26" s="335"/>
    </row>
    <row r="27" spans="1:34" ht="15" customHeight="1">
      <c r="A27" s="372"/>
      <c r="B27" s="366"/>
      <c r="C27" s="382"/>
      <c r="D27" s="356"/>
      <c r="E27" s="356"/>
      <c r="F27" s="356"/>
      <c r="G27" s="356"/>
      <c r="H27" s="364"/>
      <c r="I27" s="356"/>
      <c r="J27" s="356"/>
      <c r="K27" s="363"/>
      <c r="L27" s="356"/>
      <c r="M27" s="356"/>
      <c r="N27" s="356"/>
      <c r="O27" s="356"/>
      <c r="P27" s="364"/>
      <c r="Q27" s="356"/>
      <c r="R27" s="356"/>
      <c r="S27" s="356"/>
      <c r="T27" s="364"/>
      <c r="U27" s="356"/>
      <c r="V27" s="356"/>
      <c r="W27" s="363"/>
      <c r="X27" s="364" t="s">
        <v>92</v>
      </c>
      <c r="Y27" s="76">
        <f>SUM($Y$16:$Y$26)</f>
        <v>470</v>
      </c>
      <c r="Z27" s="364" t="s">
        <v>90</v>
      </c>
      <c r="AA27" s="322">
        <f>SUM($AA$16:$AA$26)</f>
        <v>179500</v>
      </c>
      <c r="AB27" s="335"/>
      <c r="AC27" s="335"/>
      <c r="AD27" s="335"/>
      <c r="AE27" s="335"/>
      <c r="AF27" s="335"/>
      <c r="AG27" s="335"/>
      <c r="AH27" s="335"/>
    </row>
    <row r="28" spans="1:34" ht="15" customHeight="1">
      <c r="A28" s="376" t="s">
        <v>252</v>
      </c>
      <c r="B28" s="377"/>
      <c r="C28" s="348" t="s">
        <v>59</v>
      </c>
      <c r="D28" s="349"/>
      <c r="E28" s="350"/>
      <c r="F28" s="350"/>
      <c r="G28" s="350"/>
      <c r="H28" s="351"/>
      <c r="I28" s="350"/>
      <c r="J28" s="350"/>
      <c r="K28" s="352"/>
      <c r="L28" s="350"/>
      <c r="M28" s="350"/>
      <c r="N28" s="350"/>
      <c r="O28" s="350"/>
      <c r="P28" s="351"/>
      <c r="Q28" s="350"/>
      <c r="R28" s="350"/>
      <c r="S28" s="350"/>
      <c r="T28" s="351"/>
      <c r="U28" s="350"/>
      <c r="V28" s="350"/>
      <c r="W28" s="352"/>
      <c r="X28" s="428" t="s">
        <v>88</v>
      </c>
      <c r="Y28" s="429">
        <v>1269</v>
      </c>
      <c r="Z28" s="430"/>
      <c r="AA28" s="362">
        <v>1000000</v>
      </c>
      <c r="AB28" s="335"/>
      <c r="AC28" s="335"/>
      <c r="AD28" s="335"/>
      <c r="AE28" s="335"/>
      <c r="AF28" s="335"/>
      <c r="AG28" s="335"/>
      <c r="AH28" s="335"/>
    </row>
    <row r="29" spans="1:34" ht="15" customHeight="1">
      <c r="A29" s="378" t="s">
        <v>253</v>
      </c>
      <c r="B29" s="366"/>
      <c r="C29" s="379" t="s">
        <v>60</v>
      </c>
      <c r="D29" s="356"/>
      <c r="E29" s="356"/>
      <c r="F29" s="356"/>
      <c r="G29" s="356"/>
      <c r="H29" s="364"/>
      <c r="I29" s="356"/>
      <c r="J29" s="357"/>
      <c r="K29" s="359"/>
      <c r="L29" s="357"/>
      <c r="M29" s="356"/>
      <c r="N29" s="356"/>
      <c r="O29" s="363"/>
      <c r="P29" s="364"/>
      <c r="Q29" s="356"/>
      <c r="R29" s="356"/>
      <c r="S29" s="356"/>
      <c r="T29" s="364"/>
      <c r="U29" s="356"/>
      <c r="V29" s="356"/>
      <c r="W29" s="363"/>
      <c r="X29" s="432" t="s">
        <v>89</v>
      </c>
      <c r="Y29" s="406">
        <v>800</v>
      </c>
      <c r="Z29" s="433" t="s">
        <v>98</v>
      </c>
      <c r="AA29" s="434">
        <v>763890</v>
      </c>
      <c r="AB29" s="335"/>
      <c r="AC29" s="335"/>
      <c r="AD29" s="335"/>
      <c r="AE29" s="335"/>
      <c r="AF29" s="335"/>
      <c r="AG29" s="335"/>
      <c r="AH29" s="335"/>
    </row>
    <row r="30" spans="1:34" ht="15" customHeight="1">
      <c r="A30" s="378" t="s">
        <v>254</v>
      </c>
      <c r="B30" s="366"/>
      <c r="C30" s="379" t="s">
        <v>36</v>
      </c>
      <c r="D30" s="356"/>
      <c r="E30" s="356"/>
      <c r="F30" s="356"/>
      <c r="G30" s="356"/>
      <c r="H30" s="364"/>
      <c r="I30" s="356"/>
      <c r="J30" s="381"/>
      <c r="K30" s="366"/>
      <c r="L30" s="357"/>
      <c r="M30" s="357"/>
      <c r="N30" s="356"/>
      <c r="O30" s="363"/>
      <c r="P30" s="364"/>
      <c r="Q30" s="356"/>
      <c r="R30" s="356"/>
      <c r="S30" s="356"/>
      <c r="T30" s="364"/>
      <c r="U30" s="356"/>
      <c r="V30" s="356"/>
      <c r="W30" s="363"/>
      <c r="X30" s="432" t="s">
        <v>96</v>
      </c>
      <c r="Y30" s="406">
        <v>200</v>
      </c>
      <c r="Z30" s="433" t="s">
        <v>99</v>
      </c>
      <c r="AA30" s="362">
        <v>19307</v>
      </c>
      <c r="AB30" s="335"/>
      <c r="AC30" s="335"/>
      <c r="AD30" s="335"/>
      <c r="AE30" s="335"/>
      <c r="AF30" s="335"/>
      <c r="AG30" s="335"/>
      <c r="AH30" s="335"/>
    </row>
    <row r="31" spans="1:34" ht="15" customHeight="1">
      <c r="A31" s="378" t="s">
        <v>255</v>
      </c>
      <c r="B31" s="367"/>
      <c r="C31" s="379" t="s">
        <v>37</v>
      </c>
      <c r="D31" s="356"/>
      <c r="E31" s="356"/>
      <c r="F31" s="356"/>
      <c r="G31" s="356"/>
      <c r="H31" s="364"/>
      <c r="I31" s="356"/>
      <c r="J31" s="381"/>
      <c r="K31" s="366"/>
      <c r="L31" s="381"/>
      <c r="M31" s="357"/>
      <c r="N31" s="357"/>
      <c r="O31" s="363"/>
      <c r="P31" s="364"/>
      <c r="Q31" s="356"/>
      <c r="R31" s="356"/>
      <c r="S31" s="356"/>
      <c r="T31" s="364"/>
      <c r="U31" s="356"/>
      <c r="V31" s="356"/>
      <c r="W31" s="363"/>
      <c r="X31" s="435" t="s">
        <v>97</v>
      </c>
      <c r="Y31" s="436">
        <v>854</v>
      </c>
      <c r="Z31" s="433" t="s">
        <v>100</v>
      </c>
      <c r="AA31" s="362">
        <v>1000000</v>
      </c>
      <c r="AB31" s="335"/>
      <c r="AC31" s="335"/>
      <c r="AD31" s="335"/>
      <c r="AE31" s="335"/>
      <c r="AF31" s="335"/>
      <c r="AG31" s="335"/>
      <c r="AH31" s="335"/>
    </row>
    <row r="32" spans="1:34" ht="15" customHeight="1">
      <c r="A32" s="385"/>
      <c r="B32" s="366"/>
      <c r="C32" s="378" t="s">
        <v>38</v>
      </c>
      <c r="D32" s="356"/>
      <c r="E32" s="356"/>
      <c r="F32" s="356"/>
      <c r="G32" s="356"/>
      <c r="H32" s="364"/>
      <c r="I32" s="356"/>
      <c r="J32" s="356"/>
      <c r="K32" s="363"/>
      <c r="L32" s="356"/>
      <c r="M32" s="356"/>
      <c r="N32" s="356"/>
      <c r="O32" s="363"/>
      <c r="P32" s="364"/>
      <c r="Q32" s="356"/>
      <c r="R32" s="356"/>
      <c r="S32" s="356"/>
      <c r="T32" s="364"/>
      <c r="U32" s="356"/>
      <c r="V32" s="356"/>
      <c r="W32" s="363"/>
      <c r="X32" s="437"/>
      <c r="Y32" s="437"/>
      <c r="Z32" s="433"/>
      <c r="AA32" s="362"/>
      <c r="AB32" s="335"/>
      <c r="AC32" s="335"/>
      <c r="AD32" s="335"/>
      <c r="AE32" s="335"/>
      <c r="AF32" s="335"/>
      <c r="AG32" s="335"/>
      <c r="AH32" s="335"/>
    </row>
    <row r="33" spans="1:34" ht="15" customHeight="1">
      <c r="A33" s="386"/>
      <c r="B33" s="366"/>
      <c r="C33" s="363"/>
      <c r="D33" s="356"/>
      <c r="E33" s="356"/>
      <c r="F33" s="356"/>
      <c r="G33" s="356"/>
      <c r="H33" s="364"/>
      <c r="I33" s="356"/>
      <c r="J33" s="356"/>
      <c r="K33" s="363"/>
      <c r="L33" s="356"/>
      <c r="M33" s="356"/>
      <c r="N33" s="356"/>
      <c r="O33" s="363"/>
      <c r="P33" s="364"/>
      <c r="Q33" s="356"/>
      <c r="R33" s="356"/>
      <c r="S33" s="356"/>
      <c r="T33" s="364"/>
      <c r="U33" s="356"/>
      <c r="V33" s="356"/>
      <c r="W33" s="363"/>
      <c r="X33" s="364"/>
      <c r="Y33" s="364"/>
      <c r="Z33" s="364"/>
      <c r="AA33" s="361"/>
      <c r="AB33" s="335"/>
      <c r="AC33" s="335"/>
      <c r="AD33" s="335"/>
      <c r="AE33" s="335"/>
      <c r="AF33" s="335"/>
      <c r="AG33" s="335"/>
      <c r="AH33" s="335"/>
    </row>
    <row r="34" spans="1:34" ht="15" customHeight="1">
      <c r="A34" s="386" t="s">
        <v>79</v>
      </c>
      <c r="B34" s="366"/>
      <c r="C34" s="363"/>
      <c r="D34" s="356"/>
      <c r="E34" s="356"/>
      <c r="F34" s="356"/>
      <c r="G34" s="356"/>
      <c r="H34" s="364"/>
      <c r="I34" s="356"/>
      <c r="J34" s="356"/>
      <c r="K34" s="363"/>
      <c r="L34" s="347"/>
      <c r="M34" s="347"/>
      <c r="N34" s="347"/>
      <c r="O34" s="347"/>
      <c r="P34" s="364"/>
      <c r="Q34" s="356"/>
      <c r="R34" s="356"/>
      <c r="S34" s="356"/>
      <c r="T34" s="364"/>
      <c r="U34" s="356"/>
      <c r="V34" s="356"/>
      <c r="W34" s="363"/>
      <c r="X34" s="364"/>
      <c r="Y34" s="364"/>
      <c r="Z34" s="364"/>
      <c r="AA34" s="361"/>
      <c r="AB34" s="335"/>
      <c r="AC34" s="335"/>
      <c r="AD34" s="335"/>
      <c r="AE34" s="335"/>
      <c r="AF34" s="335"/>
      <c r="AG34" s="335"/>
      <c r="AH34" s="335"/>
    </row>
    <row r="35" spans="1:34" ht="15" customHeight="1">
      <c r="A35" s="385" t="s">
        <v>256</v>
      </c>
      <c r="B35" s="366"/>
      <c r="C35" s="363"/>
      <c r="D35" s="356"/>
      <c r="E35" s="356"/>
      <c r="F35" s="356"/>
      <c r="G35" s="356"/>
      <c r="H35" s="364"/>
      <c r="I35" s="356"/>
      <c r="J35" s="356"/>
      <c r="K35" s="363"/>
      <c r="L35" s="176" t="s">
        <v>63</v>
      </c>
      <c r="M35" s="356"/>
      <c r="N35" s="356"/>
      <c r="O35" s="363"/>
      <c r="P35" s="364"/>
      <c r="Q35" s="356"/>
      <c r="R35" s="356"/>
      <c r="S35" s="356"/>
      <c r="T35" s="364"/>
      <c r="U35" s="356"/>
      <c r="V35" s="356"/>
      <c r="W35" s="363"/>
      <c r="X35" s="364"/>
      <c r="Y35" s="364"/>
      <c r="Z35" s="364"/>
      <c r="AA35" s="361"/>
      <c r="AB35" s="335"/>
      <c r="AC35" s="335"/>
      <c r="AD35" s="335"/>
      <c r="AE35" s="335"/>
      <c r="AF35" s="335"/>
      <c r="AG35" s="335"/>
      <c r="AH35" s="335"/>
    </row>
    <row r="36" spans="1:34" ht="15" customHeight="1">
      <c r="A36" s="385" t="s">
        <v>257</v>
      </c>
      <c r="B36" s="384"/>
      <c r="C36" s="363"/>
      <c r="D36" s="356"/>
      <c r="E36" s="356"/>
      <c r="F36" s="356"/>
      <c r="G36" s="356"/>
      <c r="H36" s="364"/>
      <c r="I36" s="356"/>
      <c r="J36" s="356"/>
      <c r="K36" s="363"/>
      <c r="L36" s="368"/>
      <c r="M36" s="176"/>
      <c r="N36" s="356" t="s">
        <v>63</v>
      </c>
      <c r="O36" s="363"/>
      <c r="P36" s="364"/>
      <c r="Q36" s="356"/>
      <c r="R36" s="356"/>
      <c r="S36" s="356"/>
      <c r="T36" s="364"/>
      <c r="U36" s="356"/>
      <c r="V36" s="356"/>
      <c r="W36" s="363"/>
      <c r="X36" s="364"/>
      <c r="Y36" s="364"/>
      <c r="Z36" s="364"/>
      <c r="AA36" s="361"/>
      <c r="AB36" s="335"/>
      <c r="AC36" s="335"/>
      <c r="AD36" s="335"/>
      <c r="AE36" s="335"/>
      <c r="AF36" s="335"/>
      <c r="AG36" s="335"/>
      <c r="AH36" s="335"/>
    </row>
    <row r="37" spans="1:34" ht="15" customHeight="1">
      <c r="A37" s="356" t="s">
        <v>258</v>
      </c>
      <c r="B37" s="366"/>
      <c r="C37" s="363"/>
      <c r="D37" s="356"/>
      <c r="E37" s="356"/>
      <c r="F37" s="356"/>
      <c r="G37" s="356"/>
      <c r="H37" s="364"/>
      <c r="I37" s="356"/>
      <c r="J37" s="356"/>
      <c r="K37" s="363"/>
      <c r="L37" s="356"/>
      <c r="M37" s="368"/>
      <c r="N37" s="356"/>
      <c r="O37" s="363" t="s">
        <v>63</v>
      </c>
      <c r="P37" s="364"/>
      <c r="Q37" s="356"/>
      <c r="R37" s="356"/>
      <c r="S37" s="356"/>
      <c r="T37" s="364"/>
      <c r="U37" s="356"/>
      <c r="V37" s="356"/>
      <c r="W37" s="363"/>
      <c r="X37" s="364"/>
      <c r="Y37" s="364"/>
      <c r="Z37" s="364"/>
      <c r="AA37" s="361"/>
      <c r="AB37" s="335"/>
      <c r="AC37" s="335"/>
      <c r="AD37" s="335"/>
      <c r="AE37" s="335"/>
      <c r="AF37" s="335"/>
      <c r="AG37" s="335"/>
      <c r="AH37" s="335"/>
    </row>
    <row r="38" spans="1:34" ht="15" customHeight="1">
      <c r="A38" s="356"/>
      <c r="B38" s="374"/>
      <c r="C38" s="363"/>
      <c r="D38" s="356"/>
      <c r="E38" s="356"/>
      <c r="F38" s="356"/>
      <c r="G38" s="356"/>
      <c r="H38" s="364"/>
      <c r="I38" s="356"/>
      <c r="J38" s="356"/>
      <c r="K38" s="363"/>
      <c r="L38" s="356"/>
      <c r="M38" s="356"/>
      <c r="N38" s="356"/>
      <c r="O38" s="356"/>
      <c r="P38" s="364"/>
      <c r="Q38" s="356"/>
      <c r="R38" s="356"/>
      <c r="S38" s="356"/>
      <c r="T38" s="364"/>
      <c r="U38" s="356"/>
      <c r="V38" s="356"/>
      <c r="W38" s="363"/>
      <c r="X38" s="364" t="s">
        <v>93</v>
      </c>
      <c r="Y38" s="76">
        <f>SUM($Y$28:$Y$37)</f>
        <v>3123</v>
      </c>
      <c r="Z38" s="364" t="s">
        <v>90</v>
      </c>
      <c r="AA38" s="321">
        <f>SUM($AA$28:$AA$37)</f>
        <v>2783197</v>
      </c>
      <c r="AB38" s="335"/>
      <c r="AC38" s="335"/>
      <c r="AD38" s="335"/>
      <c r="AE38" s="335"/>
      <c r="AF38" s="335"/>
      <c r="AG38" s="335"/>
      <c r="AH38" s="335"/>
    </row>
    <row r="39" spans="1:34" ht="15" customHeight="1">
      <c r="A39" s="376" t="s">
        <v>259</v>
      </c>
      <c r="B39" s="366"/>
      <c r="C39" s="348" t="s">
        <v>59</v>
      </c>
      <c r="D39" s="349"/>
      <c r="E39" s="350"/>
      <c r="F39" s="350"/>
      <c r="G39" s="350"/>
      <c r="H39" s="351"/>
      <c r="I39" s="350"/>
      <c r="J39" s="350"/>
      <c r="K39" s="352"/>
      <c r="L39" s="350"/>
      <c r="M39" s="350"/>
      <c r="N39" s="350"/>
      <c r="O39" s="352"/>
      <c r="P39" s="350"/>
      <c r="Q39" s="350"/>
      <c r="R39" s="350"/>
      <c r="S39" s="350"/>
      <c r="T39" s="351"/>
      <c r="U39" s="350"/>
      <c r="V39" s="350"/>
      <c r="W39" s="352"/>
      <c r="X39" s="428" t="s">
        <v>88</v>
      </c>
      <c r="Y39" s="429">
        <v>617</v>
      </c>
      <c r="Z39" s="430"/>
      <c r="AA39" s="431">
        <v>89300</v>
      </c>
      <c r="AB39" s="335"/>
      <c r="AC39" s="335"/>
      <c r="AD39" s="335"/>
      <c r="AE39" s="335"/>
      <c r="AF39" s="335"/>
      <c r="AG39" s="335"/>
      <c r="AH39" s="335"/>
    </row>
    <row r="40" spans="1:34" ht="15" customHeight="1">
      <c r="A40" s="378" t="s">
        <v>260</v>
      </c>
      <c r="B40" s="366"/>
      <c r="C40" s="379" t="s">
        <v>60</v>
      </c>
      <c r="D40" s="356"/>
      <c r="E40" s="356"/>
      <c r="F40" s="356"/>
      <c r="G40" s="356"/>
      <c r="H40" s="387"/>
      <c r="I40" s="356"/>
      <c r="J40" s="356"/>
      <c r="K40" s="363"/>
      <c r="L40" s="357"/>
      <c r="M40" s="381"/>
      <c r="N40" s="381"/>
      <c r="O40" s="366"/>
      <c r="P40" s="357"/>
      <c r="Q40" s="356"/>
      <c r="R40" s="356"/>
      <c r="S40" s="356"/>
      <c r="T40" s="364"/>
      <c r="U40" s="356"/>
      <c r="V40" s="356"/>
      <c r="W40" s="363"/>
      <c r="X40" s="432" t="s">
        <v>89</v>
      </c>
      <c r="Y40" s="406">
        <v>300</v>
      </c>
      <c r="Z40" s="433"/>
      <c r="AA40" s="362">
        <v>45000</v>
      </c>
      <c r="AB40" s="335"/>
      <c r="AC40" s="335"/>
      <c r="AD40" s="335"/>
      <c r="AE40" s="335"/>
      <c r="AF40" s="335"/>
      <c r="AG40" s="335"/>
      <c r="AH40" s="335"/>
    </row>
    <row r="41" spans="1:34" ht="15" customHeight="1">
      <c r="A41" s="378" t="s">
        <v>261</v>
      </c>
      <c r="B41" s="366"/>
      <c r="C41" s="379" t="s">
        <v>36</v>
      </c>
      <c r="D41" s="356"/>
      <c r="E41" s="356"/>
      <c r="F41" s="356"/>
      <c r="G41" s="356"/>
      <c r="H41" s="364"/>
      <c r="I41" s="356"/>
      <c r="J41" s="356"/>
      <c r="K41" s="359"/>
      <c r="L41" s="381"/>
      <c r="M41" s="381"/>
      <c r="N41" s="381"/>
      <c r="O41" s="366"/>
      <c r="P41" s="381"/>
      <c r="Q41" s="356"/>
      <c r="R41" s="356"/>
      <c r="S41" s="356"/>
      <c r="T41" s="364"/>
      <c r="U41" s="356"/>
      <c r="V41" s="356"/>
      <c r="W41" s="363"/>
      <c r="X41" s="364"/>
      <c r="Y41" s="364"/>
      <c r="Z41" s="364"/>
      <c r="AA41" s="361"/>
      <c r="AB41" s="335"/>
      <c r="AC41" s="335"/>
      <c r="AD41" s="335"/>
      <c r="AE41" s="335"/>
      <c r="AF41" s="335"/>
      <c r="AG41" s="335"/>
      <c r="AH41" s="335"/>
    </row>
    <row r="42" spans="1:34" ht="15" customHeight="1">
      <c r="A42" s="386"/>
      <c r="B42" s="366"/>
      <c r="C42" s="378" t="s">
        <v>37</v>
      </c>
      <c r="D42" s="356"/>
      <c r="E42" s="356"/>
      <c r="F42" s="356"/>
      <c r="G42" s="356"/>
      <c r="H42" s="364"/>
      <c r="I42" s="356"/>
      <c r="J42" s="356"/>
      <c r="K42" s="363"/>
      <c r="L42" s="381"/>
      <c r="M42" s="381"/>
      <c r="N42" s="381"/>
      <c r="O42" s="366"/>
      <c r="P42" s="381"/>
      <c r="Q42" s="356"/>
      <c r="R42" s="356"/>
      <c r="S42" s="356"/>
      <c r="T42" s="364"/>
      <c r="U42" s="356"/>
      <c r="V42" s="356"/>
      <c r="W42" s="363"/>
      <c r="X42" s="364"/>
      <c r="Y42" s="364"/>
      <c r="Z42" s="364"/>
      <c r="AA42" s="361"/>
      <c r="AB42" s="335"/>
      <c r="AC42" s="335"/>
      <c r="AD42" s="335"/>
      <c r="AE42" s="335"/>
      <c r="AF42" s="335"/>
      <c r="AG42" s="335"/>
      <c r="AH42" s="335"/>
    </row>
    <row r="43" spans="1:34" ht="15" customHeight="1">
      <c r="A43" s="388" t="s">
        <v>79</v>
      </c>
      <c r="B43" s="366"/>
      <c r="C43" s="379" t="s">
        <v>38</v>
      </c>
      <c r="D43" s="356"/>
      <c r="E43" s="356"/>
      <c r="F43" s="356"/>
      <c r="G43" s="356"/>
      <c r="H43" s="364"/>
      <c r="I43" s="356"/>
      <c r="J43" s="356"/>
      <c r="K43" s="363"/>
      <c r="L43" s="356"/>
      <c r="M43" s="356"/>
      <c r="N43" s="356"/>
      <c r="O43" s="363"/>
      <c r="P43" s="356"/>
      <c r="Q43" s="356"/>
      <c r="R43" s="356"/>
      <c r="S43" s="356"/>
      <c r="T43" s="364"/>
      <c r="U43" s="356"/>
      <c r="V43" s="356"/>
      <c r="W43" s="363"/>
      <c r="X43" s="364"/>
      <c r="Y43" s="364"/>
      <c r="Z43" s="364"/>
      <c r="AA43" s="361"/>
      <c r="AB43" s="335"/>
      <c r="AC43" s="335"/>
      <c r="AD43" s="335"/>
      <c r="AE43" s="335"/>
      <c r="AF43" s="335"/>
      <c r="AG43" s="335"/>
      <c r="AH43" s="335"/>
    </row>
    <row r="44" spans="1:34" ht="15" customHeight="1">
      <c r="A44" s="378" t="s">
        <v>262</v>
      </c>
      <c r="B44" s="366"/>
      <c r="C44" s="363"/>
      <c r="D44" s="356"/>
      <c r="E44" s="356"/>
      <c r="F44" s="356"/>
      <c r="G44" s="356"/>
      <c r="H44" s="364"/>
      <c r="I44" s="356" t="s">
        <v>63</v>
      </c>
      <c r="J44" s="356"/>
      <c r="K44" s="363"/>
      <c r="L44" s="356"/>
      <c r="M44" s="356" t="s">
        <v>63</v>
      </c>
      <c r="N44" s="356"/>
      <c r="O44" s="363"/>
      <c r="P44" s="356"/>
      <c r="Q44" s="368" t="s">
        <v>63</v>
      </c>
      <c r="R44" s="356"/>
      <c r="S44" s="356"/>
      <c r="T44" s="364"/>
      <c r="U44" s="356"/>
      <c r="V44" s="356"/>
      <c r="W44" s="363"/>
      <c r="X44" s="364"/>
      <c r="Y44" s="364"/>
      <c r="Z44" s="364"/>
      <c r="AA44" s="361"/>
      <c r="AB44" s="335"/>
      <c r="AC44" s="335"/>
      <c r="AD44" s="335"/>
      <c r="AE44" s="335"/>
      <c r="AF44" s="335"/>
      <c r="AG44" s="335"/>
      <c r="AH44" s="335"/>
    </row>
    <row r="45" spans="1:34" ht="15" customHeight="1">
      <c r="A45" s="378" t="s">
        <v>263</v>
      </c>
      <c r="B45" s="384"/>
      <c r="C45" s="363"/>
      <c r="D45" s="356"/>
      <c r="E45" s="356"/>
      <c r="F45" s="356"/>
      <c r="G45" s="356"/>
      <c r="H45" s="364"/>
      <c r="I45" s="356"/>
      <c r="J45" s="356"/>
      <c r="K45" s="363"/>
      <c r="L45" s="356" t="s">
        <v>63</v>
      </c>
      <c r="M45" s="356"/>
      <c r="N45" s="356"/>
      <c r="O45" s="363"/>
      <c r="P45" s="356"/>
      <c r="Q45" s="368"/>
      <c r="R45" s="356"/>
      <c r="S45" s="356"/>
      <c r="T45" s="364"/>
      <c r="U45" s="356"/>
      <c r="V45" s="356"/>
      <c r="W45" s="363"/>
      <c r="X45" s="364"/>
      <c r="Y45" s="364"/>
      <c r="Z45" s="364"/>
      <c r="AA45" s="361"/>
      <c r="AB45" s="335"/>
      <c r="AC45" s="335"/>
      <c r="AD45" s="335"/>
      <c r="AE45" s="335"/>
      <c r="AF45" s="335"/>
      <c r="AG45" s="335"/>
      <c r="AH45" s="335"/>
    </row>
    <row r="46" spans="1:34" ht="15" customHeight="1">
      <c r="A46" s="373"/>
      <c r="B46" s="374"/>
      <c r="C46" s="363"/>
      <c r="D46" s="356"/>
      <c r="E46" s="356"/>
      <c r="F46" s="356"/>
      <c r="G46" s="356"/>
      <c r="H46" s="389"/>
      <c r="I46" s="356"/>
      <c r="J46" s="356"/>
      <c r="K46" s="363"/>
      <c r="L46" s="356"/>
      <c r="M46" s="356"/>
      <c r="N46" s="356"/>
      <c r="O46" s="363"/>
      <c r="P46" s="356"/>
      <c r="Q46" s="356"/>
      <c r="R46" s="356"/>
      <c r="S46" s="356"/>
      <c r="T46" s="364"/>
      <c r="U46" s="356"/>
      <c r="V46" s="356"/>
      <c r="W46" s="363"/>
      <c r="X46" s="364" t="s">
        <v>94</v>
      </c>
      <c r="Y46" s="76">
        <f>SUM($Y$39:$Y$45)</f>
        <v>917</v>
      </c>
      <c r="Z46" s="364" t="s">
        <v>90</v>
      </c>
      <c r="AA46" s="321">
        <f>SUM($AA$39:$AA$45)</f>
        <v>134300</v>
      </c>
      <c r="AB46" s="335"/>
      <c r="AC46" s="335"/>
      <c r="AD46" s="335"/>
      <c r="AE46" s="335"/>
      <c r="AF46" s="335"/>
      <c r="AG46" s="335"/>
      <c r="AH46" s="335"/>
    </row>
    <row r="47" spans="1:34" ht="15" customHeight="1">
      <c r="A47" s="376" t="s">
        <v>274</v>
      </c>
      <c r="B47" s="366"/>
      <c r="C47" s="348" t="s">
        <v>59</v>
      </c>
      <c r="D47" s="349"/>
      <c r="E47" s="350"/>
      <c r="F47" s="350"/>
      <c r="G47" s="350"/>
      <c r="H47" s="351"/>
      <c r="I47" s="350"/>
      <c r="J47" s="350"/>
      <c r="K47" s="352"/>
      <c r="L47" s="350"/>
      <c r="M47" s="350"/>
      <c r="N47" s="350"/>
      <c r="O47" s="350"/>
      <c r="P47" s="351"/>
      <c r="Q47" s="350"/>
      <c r="R47" s="350"/>
      <c r="S47" s="350"/>
      <c r="T47" s="351"/>
      <c r="U47" s="350"/>
      <c r="V47" s="350"/>
      <c r="W47" s="352"/>
      <c r="X47" s="428" t="s">
        <v>88</v>
      </c>
      <c r="Y47" s="429">
        <v>767</v>
      </c>
      <c r="Z47" s="430"/>
      <c r="AA47" s="431">
        <v>357000</v>
      </c>
      <c r="AB47" s="335"/>
      <c r="AC47" s="335"/>
      <c r="AD47" s="335"/>
      <c r="AE47" s="335"/>
      <c r="AF47" s="335"/>
      <c r="AG47" s="335"/>
      <c r="AH47" s="335"/>
    </row>
    <row r="48" spans="1:34" ht="15" customHeight="1">
      <c r="A48" s="378" t="s">
        <v>275</v>
      </c>
      <c r="B48" s="366"/>
      <c r="C48" s="379" t="s">
        <v>60</v>
      </c>
      <c r="D48" s="356"/>
      <c r="E48" s="356"/>
      <c r="F48" s="356"/>
      <c r="G48" s="359"/>
      <c r="H48" s="357"/>
      <c r="I48" s="357"/>
      <c r="J48" s="357"/>
      <c r="K48" s="359"/>
      <c r="L48" s="357"/>
      <c r="M48" s="357"/>
      <c r="N48" s="357"/>
      <c r="O48" s="359"/>
      <c r="P48" s="357"/>
      <c r="Q48" s="357"/>
      <c r="R48" s="357"/>
      <c r="S48" s="356"/>
      <c r="T48" s="364"/>
      <c r="U48" s="356"/>
      <c r="V48" s="356"/>
      <c r="W48" s="363"/>
      <c r="X48" s="432" t="s">
        <v>89</v>
      </c>
      <c r="Y48" s="406">
        <v>1736</v>
      </c>
      <c r="Z48" s="433"/>
      <c r="AA48" s="362">
        <v>1465000</v>
      </c>
      <c r="AB48" s="335"/>
      <c r="AC48" s="335"/>
      <c r="AD48" s="335"/>
      <c r="AE48" s="335"/>
      <c r="AF48" s="335"/>
      <c r="AG48" s="335"/>
      <c r="AH48" s="335"/>
    </row>
    <row r="49" spans="1:34" ht="15" customHeight="1">
      <c r="A49" s="378" t="s">
        <v>276</v>
      </c>
      <c r="B49" s="366"/>
      <c r="C49" s="379" t="s">
        <v>36</v>
      </c>
      <c r="D49" s="356"/>
      <c r="E49" s="356"/>
      <c r="F49" s="356"/>
      <c r="G49" s="363"/>
      <c r="H49" s="356"/>
      <c r="I49" s="356"/>
      <c r="J49" s="356"/>
      <c r="K49" s="366"/>
      <c r="L49" s="381"/>
      <c r="M49" s="381"/>
      <c r="N49" s="357"/>
      <c r="O49" s="359"/>
      <c r="P49" s="357"/>
      <c r="Q49" s="381"/>
      <c r="R49" s="381"/>
      <c r="S49" s="356"/>
      <c r="T49" s="364"/>
      <c r="U49" s="356"/>
      <c r="V49" s="356"/>
      <c r="W49" s="363"/>
      <c r="X49" s="432" t="s">
        <v>96</v>
      </c>
      <c r="Y49" s="406">
        <v>320</v>
      </c>
      <c r="Z49" s="433"/>
      <c r="AA49" s="362">
        <v>56450</v>
      </c>
      <c r="AB49" s="335"/>
      <c r="AC49" s="335"/>
      <c r="AD49" s="335"/>
      <c r="AE49" s="335"/>
      <c r="AF49" s="335"/>
      <c r="AG49" s="335"/>
      <c r="AH49" s="335"/>
    </row>
    <row r="50" spans="1:34" ht="15" customHeight="1">
      <c r="A50" s="385" t="s">
        <v>277</v>
      </c>
      <c r="B50" s="366"/>
      <c r="C50" s="379" t="s">
        <v>37</v>
      </c>
      <c r="D50" s="356"/>
      <c r="E50" s="356"/>
      <c r="F50" s="356"/>
      <c r="G50" s="363"/>
      <c r="H50" s="357"/>
      <c r="I50" s="356"/>
      <c r="J50" s="356"/>
      <c r="K50" s="359"/>
      <c r="L50" s="357"/>
      <c r="M50" s="381"/>
      <c r="N50" s="381"/>
      <c r="O50" s="366"/>
      <c r="P50" s="381"/>
      <c r="Q50" s="357"/>
      <c r="R50" s="381"/>
      <c r="S50" s="356"/>
      <c r="T50" s="364"/>
      <c r="U50" s="356"/>
      <c r="V50" s="356"/>
      <c r="W50" s="363"/>
      <c r="X50" s="372"/>
      <c r="Y50" s="372"/>
      <c r="Z50" s="372"/>
      <c r="AA50" s="380"/>
      <c r="AB50" s="335"/>
      <c r="AC50" s="335"/>
      <c r="AD50" s="335"/>
      <c r="AE50" s="335"/>
      <c r="AF50" s="335"/>
      <c r="AG50" s="335"/>
      <c r="AH50" s="335"/>
    </row>
    <row r="51" spans="1:34" ht="15" customHeight="1">
      <c r="A51" s="385"/>
      <c r="B51" s="366"/>
      <c r="C51" s="379" t="s">
        <v>38</v>
      </c>
      <c r="D51" s="356"/>
      <c r="E51" s="356"/>
      <c r="F51" s="356"/>
      <c r="G51" s="363"/>
      <c r="H51" s="356"/>
      <c r="I51" s="356"/>
      <c r="J51" s="356"/>
      <c r="K51" s="363"/>
      <c r="L51" s="381"/>
      <c r="M51" s="381"/>
      <c r="N51" s="381"/>
      <c r="O51" s="366"/>
      <c r="P51" s="381"/>
      <c r="Q51" s="381"/>
      <c r="R51" s="381"/>
      <c r="S51" s="356"/>
      <c r="T51" s="364"/>
      <c r="U51" s="356"/>
      <c r="V51" s="356"/>
      <c r="W51" s="363"/>
      <c r="X51" s="372"/>
      <c r="Y51" s="372"/>
      <c r="Z51" s="372"/>
      <c r="AA51" s="380"/>
      <c r="AB51" s="335"/>
      <c r="AC51" s="335"/>
      <c r="AD51" s="335"/>
      <c r="AE51" s="335"/>
      <c r="AF51" s="335"/>
      <c r="AG51" s="335"/>
      <c r="AH51" s="335"/>
    </row>
    <row r="52" spans="1:34" ht="15" customHeight="1">
      <c r="A52" s="386" t="s">
        <v>79</v>
      </c>
      <c r="B52" s="366"/>
      <c r="C52" s="363"/>
      <c r="D52" s="356"/>
      <c r="E52" s="356"/>
      <c r="F52" s="356"/>
      <c r="G52" s="363"/>
      <c r="H52" s="356"/>
      <c r="I52" s="356"/>
      <c r="J52" s="356"/>
      <c r="K52" s="363"/>
      <c r="L52" s="356"/>
      <c r="M52" s="356"/>
      <c r="N52" s="356"/>
      <c r="O52" s="363"/>
      <c r="P52" s="356"/>
      <c r="Q52" s="356"/>
      <c r="R52" s="356"/>
      <c r="S52" s="356"/>
      <c r="T52" s="364"/>
      <c r="U52" s="356"/>
      <c r="V52" s="356"/>
      <c r="W52" s="363"/>
      <c r="X52" s="372"/>
      <c r="Y52" s="372"/>
      <c r="Z52" s="372"/>
      <c r="AA52" s="380"/>
      <c r="AB52" s="335"/>
      <c r="AC52" s="335"/>
      <c r="AD52" s="335"/>
      <c r="AE52" s="335"/>
      <c r="AF52" s="335"/>
      <c r="AG52" s="335"/>
      <c r="AH52" s="335"/>
    </row>
    <row r="53" spans="1:34" ht="15" customHeight="1">
      <c r="A53" s="385" t="s">
        <v>278</v>
      </c>
      <c r="B53" s="366"/>
      <c r="C53" s="363"/>
      <c r="D53" s="356"/>
      <c r="E53" s="356"/>
      <c r="F53" s="356"/>
      <c r="G53" s="363"/>
      <c r="H53" s="368" t="s">
        <v>63</v>
      </c>
      <c r="I53" s="368"/>
      <c r="J53" s="368" t="s">
        <v>63</v>
      </c>
      <c r="K53" s="370"/>
      <c r="L53" s="368" t="s">
        <v>63</v>
      </c>
      <c r="M53" s="368"/>
      <c r="N53" s="368" t="s">
        <v>63</v>
      </c>
      <c r="O53" s="370"/>
      <c r="P53" s="368" t="s">
        <v>63</v>
      </c>
      <c r="Q53" s="368"/>
      <c r="R53" s="368" t="s">
        <v>63</v>
      </c>
      <c r="S53" s="356"/>
      <c r="T53" s="364"/>
      <c r="U53" s="356"/>
      <c r="V53" s="356"/>
      <c r="W53" s="363"/>
      <c r="X53" s="372"/>
      <c r="Y53" s="372"/>
      <c r="Z53" s="372"/>
      <c r="AA53" s="380"/>
      <c r="AB53" s="335"/>
      <c r="AC53" s="335"/>
      <c r="AD53" s="335"/>
      <c r="AE53" s="335"/>
      <c r="AF53" s="335"/>
      <c r="AG53" s="335"/>
      <c r="AH53" s="335"/>
    </row>
    <row r="54" spans="1:34" ht="15" customHeight="1">
      <c r="A54" s="385" t="s">
        <v>279</v>
      </c>
      <c r="B54" s="366"/>
      <c r="C54" s="363"/>
      <c r="D54" s="356"/>
      <c r="E54" s="356"/>
      <c r="F54" s="356"/>
      <c r="G54" s="363"/>
      <c r="H54" s="368"/>
      <c r="I54" s="368"/>
      <c r="J54" s="368"/>
      <c r="K54" s="370"/>
      <c r="L54" s="368"/>
      <c r="M54" s="368"/>
      <c r="N54" s="368"/>
      <c r="O54" s="370"/>
      <c r="P54" s="368" t="s">
        <v>63</v>
      </c>
      <c r="Q54" s="368"/>
      <c r="R54" s="368"/>
      <c r="S54" s="356"/>
      <c r="T54" s="364"/>
      <c r="U54" s="356"/>
      <c r="V54" s="356"/>
      <c r="W54" s="363"/>
      <c r="X54" s="372"/>
      <c r="Y54" s="372"/>
      <c r="Z54" s="372"/>
      <c r="AA54" s="380"/>
      <c r="AB54" s="335"/>
      <c r="AC54" s="335"/>
      <c r="AD54" s="335"/>
      <c r="AE54" s="335"/>
      <c r="AF54" s="335"/>
      <c r="AG54" s="335"/>
      <c r="AH54" s="335"/>
    </row>
    <row r="55" spans="1:34" ht="15" customHeight="1">
      <c r="A55" s="385" t="s">
        <v>280</v>
      </c>
      <c r="B55" s="390"/>
      <c r="C55" s="363"/>
      <c r="D55" s="356"/>
      <c r="E55" s="356"/>
      <c r="F55" s="356"/>
      <c r="G55" s="363"/>
      <c r="H55" s="368" t="s">
        <v>63</v>
      </c>
      <c r="I55" s="368"/>
      <c r="J55" s="368"/>
      <c r="K55" s="370"/>
      <c r="L55" s="368" t="s">
        <v>63</v>
      </c>
      <c r="M55" s="368"/>
      <c r="N55" s="368"/>
      <c r="O55" s="370"/>
      <c r="P55" s="368"/>
      <c r="Q55" s="368" t="s">
        <v>63</v>
      </c>
      <c r="R55" s="368"/>
      <c r="S55" s="356"/>
      <c r="T55" s="364"/>
      <c r="U55" s="356"/>
      <c r="V55" s="356"/>
      <c r="W55" s="363"/>
      <c r="X55" s="367"/>
      <c r="Y55" s="335"/>
      <c r="Z55" s="367"/>
      <c r="AA55" s="380"/>
      <c r="AB55" s="335"/>
      <c r="AC55" s="335"/>
      <c r="AD55" s="335"/>
      <c r="AE55" s="335"/>
      <c r="AF55" s="335"/>
      <c r="AG55" s="335"/>
      <c r="AH55" s="335"/>
    </row>
    <row r="56" spans="1:34" ht="15" customHeight="1">
      <c r="A56" s="391"/>
      <c r="B56" s="392"/>
      <c r="C56" s="393"/>
      <c r="D56" s="391"/>
      <c r="E56" s="391"/>
      <c r="F56" s="391"/>
      <c r="G56" s="391"/>
      <c r="H56" s="389"/>
      <c r="I56" s="391"/>
      <c r="J56" s="391"/>
      <c r="K56" s="393"/>
      <c r="L56" s="391"/>
      <c r="M56" s="391"/>
      <c r="N56" s="391"/>
      <c r="O56" s="391"/>
      <c r="P56" s="389"/>
      <c r="Q56" s="391"/>
      <c r="R56" s="391"/>
      <c r="S56" s="391"/>
      <c r="T56" s="389"/>
      <c r="U56" s="391"/>
      <c r="V56" s="391"/>
      <c r="W56" s="393"/>
      <c r="X56" s="389" t="s">
        <v>95</v>
      </c>
      <c r="Y56" s="312">
        <f>SUM($Y$47:$Y$55)</f>
        <v>2823</v>
      </c>
      <c r="Z56" s="389" t="s">
        <v>90</v>
      </c>
      <c r="AA56" s="321">
        <f>SUM($AA$47:$AA$55)</f>
        <v>1878450</v>
      </c>
      <c r="AB56" s="335"/>
      <c r="AC56" s="335"/>
      <c r="AD56" s="335"/>
      <c r="AE56" s="335"/>
      <c r="AF56" s="335"/>
      <c r="AG56" s="335"/>
      <c r="AH56" s="335"/>
    </row>
    <row r="57" spans="1:34" ht="35.5" customHeight="1">
      <c r="A57" s="394" t="s">
        <v>219</v>
      </c>
      <c r="B57" s="308" t="s">
        <v>265</v>
      </c>
      <c r="C57" s="348"/>
      <c r="D57" s="349"/>
      <c r="E57" s="350"/>
      <c r="F57" s="350"/>
      <c r="G57" s="395"/>
      <c r="H57" s="350"/>
      <c r="I57" s="350"/>
      <c r="J57" s="350"/>
      <c r="K57" s="352"/>
      <c r="L57" s="350"/>
      <c r="M57" s="350"/>
      <c r="N57" s="350"/>
      <c r="O57" s="352"/>
      <c r="P57" s="350"/>
      <c r="Q57" s="350"/>
      <c r="R57" s="350"/>
      <c r="S57" s="350"/>
      <c r="T57" s="351"/>
      <c r="U57" s="350"/>
      <c r="V57" s="350"/>
      <c r="W57" s="350"/>
      <c r="X57" s="351"/>
      <c r="Y57" s="438"/>
      <c r="Z57" s="439" t="s">
        <v>234</v>
      </c>
      <c r="AA57" s="440">
        <v>58000</v>
      </c>
      <c r="AB57" s="335"/>
      <c r="AC57" s="335"/>
      <c r="AD57" s="335"/>
      <c r="AE57" s="335"/>
      <c r="AF57" s="335"/>
      <c r="AG57" s="335"/>
      <c r="AH57" s="335"/>
    </row>
    <row r="58" spans="1:34" ht="35.5" customHeight="1">
      <c r="A58" s="318" t="s">
        <v>220</v>
      </c>
      <c r="B58" s="280" t="s">
        <v>264</v>
      </c>
      <c r="C58" s="396" t="s">
        <v>272</v>
      </c>
      <c r="D58" s="356"/>
      <c r="E58" s="356"/>
      <c r="F58" s="356"/>
      <c r="G58" s="618" t="s">
        <v>289</v>
      </c>
      <c r="H58" s="618"/>
      <c r="I58" s="356"/>
      <c r="J58" s="356"/>
      <c r="K58" s="363"/>
      <c r="L58" s="356"/>
      <c r="M58" s="356"/>
      <c r="N58" s="356"/>
      <c r="O58" s="363"/>
      <c r="P58" s="356"/>
      <c r="Q58" s="356"/>
      <c r="R58" s="356"/>
      <c r="S58" s="356"/>
      <c r="T58" s="364"/>
      <c r="U58" s="356"/>
      <c r="V58" s="356"/>
      <c r="W58" s="356"/>
      <c r="X58" s="441" t="s">
        <v>235</v>
      </c>
      <c r="Y58" s="442">
        <v>87</v>
      </c>
      <c r="Z58" s="443"/>
      <c r="AA58" s="444">
        <v>46500</v>
      </c>
      <c r="AB58" s="335"/>
      <c r="AC58" s="335"/>
      <c r="AD58" s="335"/>
      <c r="AE58" s="335"/>
      <c r="AF58" s="335"/>
      <c r="AG58" s="335"/>
      <c r="AH58" s="335"/>
    </row>
    <row r="59" spans="1:34" ht="69" customHeight="1">
      <c r="A59" s="318" t="s">
        <v>221</v>
      </c>
      <c r="B59" s="280" t="s">
        <v>266</v>
      </c>
      <c r="C59" s="396" t="s">
        <v>273</v>
      </c>
      <c r="D59" s="356"/>
      <c r="E59" s="356"/>
      <c r="F59" s="356"/>
      <c r="G59" s="370"/>
      <c r="H59" s="356"/>
      <c r="I59" s="356"/>
      <c r="J59" s="356"/>
      <c r="K59" s="363"/>
      <c r="L59" s="356"/>
      <c r="M59" s="356"/>
      <c r="N59" s="381"/>
      <c r="O59" s="381"/>
      <c r="P59" s="372"/>
      <c r="Q59" s="381"/>
      <c r="R59" s="618" t="s">
        <v>287</v>
      </c>
      <c r="S59" s="619"/>
      <c r="T59" s="364"/>
      <c r="U59" s="356"/>
      <c r="V59" s="356"/>
      <c r="W59" s="356"/>
      <c r="X59" s="441" t="s">
        <v>236</v>
      </c>
      <c r="Y59" s="442">
        <v>51</v>
      </c>
      <c r="Z59" s="443"/>
      <c r="AA59" s="444">
        <v>23450</v>
      </c>
      <c r="AB59" s="335"/>
      <c r="AC59" s="335"/>
      <c r="AD59" s="335"/>
      <c r="AE59" s="335"/>
      <c r="AF59" s="335"/>
      <c r="AG59" s="335"/>
      <c r="AH59" s="335"/>
    </row>
    <row r="60" spans="1:34" ht="47.15" customHeight="1">
      <c r="A60" s="318" t="s">
        <v>222</v>
      </c>
      <c r="B60" s="280" t="s">
        <v>267</v>
      </c>
      <c r="C60" s="396" t="s">
        <v>233</v>
      </c>
      <c r="D60" s="356"/>
      <c r="E60" s="356"/>
      <c r="F60" s="356"/>
      <c r="G60" s="370"/>
      <c r="H60" s="356"/>
      <c r="I60" s="356"/>
      <c r="J60" s="356"/>
      <c r="K60" s="363"/>
      <c r="L60" s="356"/>
      <c r="M60" s="356"/>
      <c r="N60" s="356"/>
      <c r="O60" s="363"/>
      <c r="P60" s="356"/>
      <c r="Q60" s="356"/>
      <c r="R60" s="356"/>
      <c r="S60" s="356"/>
      <c r="T60" s="372"/>
      <c r="U60" s="381"/>
      <c r="V60" s="618" t="s">
        <v>288</v>
      </c>
      <c r="W60" s="619"/>
      <c r="X60" s="441"/>
      <c r="Y60" s="442"/>
      <c r="Z60" s="443"/>
      <c r="AA60" s="444"/>
      <c r="AB60" s="335"/>
      <c r="AC60" s="335"/>
      <c r="AD60" s="335"/>
      <c r="AE60" s="335"/>
      <c r="AF60" s="335"/>
      <c r="AG60" s="335"/>
      <c r="AH60" s="335"/>
    </row>
    <row r="61" spans="1:34" ht="47.15" customHeight="1">
      <c r="A61" s="318" t="s">
        <v>285</v>
      </c>
      <c r="B61" s="280" t="s">
        <v>283</v>
      </c>
      <c r="C61" s="396" t="s">
        <v>273</v>
      </c>
      <c r="D61" s="356"/>
      <c r="E61" s="356"/>
      <c r="F61" s="356"/>
      <c r="G61" s="370"/>
      <c r="H61" s="357"/>
      <c r="I61" s="357"/>
      <c r="J61" s="357"/>
      <c r="K61" s="357"/>
      <c r="L61" s="358"/>
      <c r="M61" s="420" t="s">
        <v>287</v>
      </c>
      <c r="N61" s="357"/>
      <c r="O61" s="359"/>
      <c r="P61" s="357"/>
      <c r="Q61" s="357"/>
      <c r="R61" s="357"/>
      <c r="S61" s="357"/>
      <c r="T61" s="358"/>
      <c r="U61" s="357"/>
      <c r="V61" s="357"/>
      <c r="W61" s="381"/>
      <c r="X61" s="441"/>
      <c r="Y61" s="442"/>
      <c r="Z61" s="443"/>
      <c r="AA61" s="444"/>
      <c r="AB61" s="335"/>
      <c r="AC61" s="335"/>
      <c r="AD61" s="335"/>
      <c r="AE61" s="335"/>
      <c r="AF61" s="335"/>
      <c r="AG61" s="335"/>
      <c r="AH61" s="335"/>
    </row>
    <row r="62" spans="1:34" ht="15.65" customHeight="1">
      <c r="A62" s="397" t="s">
        <v>80</v>
      </c>
      <c r="B62" s="280"/>
      <c r="C62" s="362"/>
      <c r="D62" s="356"/>
      <c r="E62" s="356"/>
      <c r="F62" s="356"/>
      <c r="G62" s="370"/>
      <c r="H62" s="347"/>
      <c r="I62" s="347"/>
      <c r="J62" s="347"/>
      <c r="K62" s="347"/>
      <c r="L62" s="445"/>
      <c r="M62" s="446"/>
      <c r="N62" s="446"/>
      <c r="O62" s="447"/>
      <c r="P62" s="347"/>
      <c r="Q62" s="347"/>
      <c r="R62" s="347"/>
      <c r="S62" s="347"/>
      <c r="T62" s="445"/>
      <c r="U62" s="347"/>
      <c r="V62" s="347"/>
      <c r="W62" s="381"/>
      <c r="X62" s="441"/>
      <c r="Y62" s="442"/>
      <c r="Z62" s="443"/>
      <c r="AA62" s="444"/>
      <c r="AB62" s="335"/>
      <c r="AC62" s="335"/>
      <c r="AD62" s="335"/>
      <c r="AE62" s="335"/>
      <c r="AF62" s="335"/>
      <c r="AG62" s="335"/>
      <c r="AH62" s="335"/>
    </row>
    <row r="63" spans="1:34" ht="15.65" customHeight="1">
      <c r="A63" s="318" t="s">
        <v>215</v>
      </c>
      <c r="B63" s="280" t="s">
        <v>268</v>
      </c>
      <c r="C63" s="362"/>
      <c r="D63" s="356"/>
      <c r="E63" s="356"/>
      <c r="F63" s="356"/>
      <c r="G63" s="370" t="s">
        <v>63</v>
      </c>
      <c r="H63" s="381"/>
      <c r="I63" s="381"/>
      <c r="J63" s="381"/>
      <c r="K63" s="366"/>
      <c r="L63" s="381"/>
      <c r="M63" s="381"/>
      <c r="N63" s="381"/>
      <c r="O63" s="366"/>
      <c r="P63" s="381"/>
      <c r="Q63" s="381"/>
      <c r="R63" s="381"/>
      <c r="S63" s="381"/>
      <c r="T63" s="372"/>
      <c r="U63" s="381"/>
      <c r="V63" s="381"/>
      <c r="W63" s="356"/>
      <c r="X63" s="364"/>
      <c r="Y63" s="372"/>
      <c r="Z63" s="448" t="s">
        <v>237</v>
      </c>
      <c r="AA63" s="449">
        <v>15000</v>
      </c>
      <c r="AB63" s="335"/>
      <c r="AC63" s="335"/>
      <c r="AD63" s="335"/>
      <c r="AE63" s="335"/>
      <c r="AF63" s="335"/>
      <c r="AG63" s="335"/>
      <c r="AH63" s="335"/>
    </row>
    <row r="64" spans="1:34" ht="15.65" customHeight="1">
      <c r="A64" s="318" t="s">
        <v>216</v>
      </c>
      <c r="B64" s="318" t="s">
        <v>269</v>
      </c>
      <c r="C64" s="362"/>
      <c r="D64" s="356"/>
      <c r="E64" s="356"/>
      <c r="F64" s="356"/>
      <c r="G64" s="370"/>
      <c r="H64" s="398" t="s">
        <v>63</v>
      </c>
      <c r="I64" s="356"/>
      <c r="J64" s="356"/>
      <c r="K64" s="363"/>
      <c r="L64" s="356"/>
      <c r="M64" s="356"/>
      <c r="N64" s="356"/>
      <c r="O64" s="363"/>
      <c r="P64" s="356"/>
      <c r="Q64" s="356"/>
      <c r="R64" s="356"/>
      <c r="S64" s="356"/>
      <c r="T64" s="364"/>
      <c r="U64" s="356"/>
      <c r="V64" s="356"/>
      <c r="W64" s="356"/>
      <c r="X64" s="364"/>
      <c r="Y64" s="364"/>
      <c r="Z64" s="364"/>
      <c r="AA64" s="361"/>
      <c r="AB64" s="335"/>
      <c r="AC64" s="335"/>
      <c r="AD64" s="335"/>
      <c r="AE64" s="335"/>
      <c r="AF64" s="335"/>
      <c r="AG64" s="335"/>
      <c r="AH64" s="335"/>
    </row>
    <row r="65" spans="1:34" ht="15.65" customHeight="1">
      <c r="A65" s="318" t="s">
        <v>217</v>
      </c>
      <c r="B65" s="318" t="s">
        <v>270</v>
      </c>
      <c r="C65" s="362"/>
      <c r="D65" s="356"/>
      <c r="E65" s="356"/>
      <c r="F65" s="356"/>
      <c r="G65" s="370"/>
      <c r="H65" s="356"/>
      <c r="I65" s="356"/>
      <c r="J65" s="356"/>
      <c r="K65" s="363"/>
      <c r="L65" s="356"/>
      <c r="M65" s="356"/>
      <c r="N65" s="356"/>
      <c r="O65" s="363"/>
      <c r="P65" s="356"/>
      <c r="Q65" s="356"/>
      <c r="R65" s="356"/>
      <c r="S65" s="398" t="s">
        <v>63</v>
      </c>
      <c r="T65" s="364"/>
      <c r="U65" s="356"/>
      <c r="V65" s="356"/>
      <c r="W65" s="356"/>
      <c r="X65" s="364"/>
      <c r="Y65" s="364"/>
      <c r="Z65" s="364"/>
      <c r="AA65" s="361"/>
      <c r="AB65" s="335"/>
      <c r="AC65" s="335"/>
      <c r="AD65" s="335"/>
      <c r="AE65" s="335"/>
      <c r="AF65" s="335"/>
      <c r="AG65" s="335"/>
      <c r="AH65" s="335"/>
    </row>
    <row r="66" spans="1:34" ht="15.65" customHeight="1">
      <c r="A66" s="318" t="s">
        <v>230</v>
      </c>
      <c r="B66" s="280" t="s">
        <v>271</v>
      </c>
      <c r="C66" s="362"/>
      <c r="D66" s="356"/>
      <c r="E66" s="356"/>
      <c r="F66" s="356"/>
      <c r="G66" s="370"/>
      <c r="H66" s="356"/>
      <c r="I66" s="356"/>
      <c r="J66" s="356"/>
      <c r="K66" s="363"/>
      <c r="L66" s="356"/>
      <c r="M66" s="356"/>
      <c r="N66" s="356"/>
      <c r="O66" s="363"/>
      <c r="P66" s="356"/>
      <c r="Q66" s="356"/>
      <c r="R66" s="356"/>
      <c r="S66" s="356"/>
      <c r="T66" s="364"/>
      <c r="U66" s="356"/>
      <c r="V66" s="356"/>
      <c r="W66" s="398" t="s">
        <v>63</v>
      </c>
      <c r="X66" s="364"/>
      <c r="Y66" s="364"/>
      <c r="Z66" s="364"/>
      <c r="AA66" s="361"/>
      <c r="AB66" s="335"/>
      <c r="AC66" s="335"/>
      <c r="AD66" s="335"/>
      <c r="AE66" s="335"/>
      <c r="AF66" s="335"/>
      <c r="AG66" s="335"/>
      <c r="AH66" s="335"/>
    </row>
    <row r="67" spans="1:34" ht="15.65" customHeight="1">
      <c r="A67" s="399"/>
      <c r="B67" s="399"/>
      <c r="C67" s="400"/>
      <c r="D67" s="391"/>
      <c r="E67" s="391"/>
      <c r="F67" s="391"/>
      <c r="G67" s="401"/>
      <c r="H67" s="402"/>
      <c r="I67" s="401"/>
      <c r="J67" s="401"/>
      <c r="K67" s="403"/>
      <c r="L67" s="401"/>
      <c r="M67" s="401"/>
      <c r="N67" s="401"/>
      <c r="O67" s="401"/>
      <c r="P67" s="402"/>
      <c r="Q67" s="401"/>
      <c r="R67" s="401"/>
      <c r="S67" s="403"/>
      <c r="T67" s="401"/>
      <c r="U67" s="401"/>
      <c r="V67" s="401"/>
      <c r="W67" s="403"/>
      <c r="X67" s="389" t="s">
        <v>214</v>
      </c>
      <c r="Y67" s="312">
        <f>SUM($Y$57:$Y$66)</f>
        <v>138</v>
      </c>
      <c r="Z67" s="389" t="s">
        <v>90</v>
      </c>
      <c r="AA67" s="321">
        <f>SUM($AA$57:$AA$66)</f>
        <v>142950</v>
      </c>
      <c r="AB67" s="335"/>
      <c r="AC67" s="335"/>
      <c r="AD67" s="335"/>
      <c r="AE67" s="335"/>
      <c r="AF67" s="335"/>
      <c r="AG67" s="335"/>
      <c r="AH67" s="335"/>
    </row>
    <row r="68" spans="1:34">
      <c r="A68" s="335"/>
      <c r="B68" s="335"/>
      <c r="C68" s="335"/>
      <c r="D68" s="335"/>
      <c r="E68" s="335"/>
      <c r="F68" s="335"/>
      <c r="G68" s="335"/>
      <c r="H68" s="335"/>
      <c r="I68" s="335"/>
      <c r="J68" s="335"/>
      <c r="K68" s="335"/>
      <c r="L68" s="335"/>
      <c r="M68" s="335"/>
      <c r="N68" s="335"/>
      <c r="O68" s="335"/>
      <c r="P68" s="335"/>
      <c r="Q68" s="335"/>
      <c r="R68" s="335"/>
      <c r="S68" s="335"/>
      <c r="T68" s="335"/>
      <c r="U68" s="335"/>
      <c r="V68" s="335"/>
      <c r="W68" s="335"/>
      <c r="X68" s="335"/>
      <c r="Y68" s="335"/>
      <c r="Z68" s="335"/>
      <c r="AA68" s="335"/>
      <c r="AB68" s="335"/>
      <c r="AC68" s="335"/>
      <c r="AD68" s="335"/>
      <c r="AE68" s="335"/>
      <c r="AF68" s="335"/>
      <c r="AG68" s="335"/>
      <c r="AH68" s="335"/>
    </row>
    <row r="69" spans="1:34">
      <c r="A69" s="335"/>
      <c r="B69" s="335"/>
      <c r="C69" s="335"/>
      <c r="D69" s="335"/>
      <c r="E69" s="335"/>
      <c r="F69" s="335"/>
      <c r="G69" s="335"/>
      <c r="H69" s="335"/>
      <c r="I69" s="335"/>
      <c r="J69" s="335"/>
      <c r="K69" s="335"/>
      <c r="L69" s="335"/>
      <c r="M69" s="335"/>
      <c r="N69" s="335"/>
      <c r="O69" s="335"/>
      <c r="P69" s="335"/>
      <c r="Q69" s="335"/>
      <c r="R69" s="335"/>
      <c r="S69" s="335"/>
      <c r="T69" s="335"/>
      <c r="U69" s="335"/>
      <c r="V69" s="335"/>
      <c r="W69" s="335"/>
      <c r="X69" s="335"/>
      <c r="Y69" s="335"/>
      <c r="Z69" s="335"/>
      <c r="AA69" s="335"/>
      <c r="AB69" s="335"/>
      <c r="AC69" s="335"/>
      <c r="AD69" s="335"/>
      <c r="AE69" s="335"/>
      <c r="AF69" s="335"/>
      <c r="AG69" s="335"/>
      <c r="AH69" s="335"/>
    </row>
    <row r="70" spans="1:34">
      <c r="A70" s="335"/>
      <c r="B70" s="335"/>
      <c r="C70" s="335"/>
      <c r="D70" s="335"/>
      <c r="E70" s="335"/>
      <c r="F70" s="335"/>
      <c r="G70" s="335"/>
      <c r="H70" s="335"/>
      <c r="I70" s="335"/>
      <c r="J70" s="335"/>
      <c r="K70" s="335"/>
      <c r="L70" s="335"/>
      <c r="M70" s="335"/>
      <c r="N70" s="335"/>
      <c r="O70" s="335"/>
      <c r="P70" s="335"/>
      <c r="Q70" s="335"/>
      <c r="R70" s="335"/>
      <c r="S70" s="335"/>
      <c r="T70" s="335"/>
      <c r="U70" s="335"/>
      <c r="V70" s="335"/>
      <c r="W70" s="335"/>
      <c r="X70" s="335"/>
      <c r="Y70" s="335"/>
      <c r="Z70" s="335"/>
      <c r="AA70" s="335"/>
      <c r="AB70" s="335"/>
      <c r="AC70" s="335"/>
      <c r="AD70" s="335"/>
      <c r="AE70" s="335"/>
      <c r="AF70" s="335"/>
      <c r="AG70" s="335"/>
      <c r="AH70" s="335"/>
    </row>
    <row r="71" spans="1:34">
      <c r="A71" s="335"/>
      <c r="B71" s="335"/>
      <c r="C71" s="335"/>
      <c r="D71" s="335"/>
      <c r="E71" s="335"/>
      <c r="F71" s="335"/>
      <c r="G71" s="335"/>
      <c r="H71" s="335"/>
      <c r="I71" s="335"/>
      <c r="J71" s="335"/>
      <c r="K71" s="335"/>
      <c r="L71" s="335"/>
      <c r="M71" s="335"/>
      <c r="N71" s="335"/>
      <c r="O71" s="335"/>
      <c r="P71" s="335"/>
      <c r="Q71" s="335"/>
      <c r="R71" s="335"/>
      <c r="S71" s="335"/>
      <c r="T71" s="335"/>
      <c r="U71" s="335"/>
      <c r="V71" s="335"/>
      <c r="W71" s="335"/>
      <c r="X71" s="335"/>
      <c r="Y71" s="335"/>
      <c r="Z71" s="335"/>
      <c r="AA71" s="335"/>
      <c r="AB71" s="335"/>
      <c r="AC71" s="335"/>
      <c r="AD71" s="335"/>
      <c r="AE71" s="335"/>
      <c r="AF71" s="335"/>
      <c r="AG71" s="335"/>
      <c r="AH71" s="335"/>
    </row>
    <row r="72" spans="1:34">
      <c r="A72" s="335"/>
      <c r="B72" s="335"/>
      <c r="C72" s="335"/>
      <c r="D72" s="335"/>
      <c r="E72" s="335"/>
      <c r="F72" s="335"/>
      <c r="G72" s="335"/>
      <c r="H72" s="335"/>
      <c r="I72" s="335"/>
      <c r="J72" s="335"/>
      <c r="K72" s="335"/>
      <c r="L72" s="335"/>
      <c r="M72" s="335"/>
      <c r="N72" s="335"/>
      <c r="O72" s="335"/>
      <c r="P72" s="335"/>
      <c r="Q72" s="335"/>
      <c r="R72" s="335"/>
      <c r="S72" s="335"/>
      <c r="T72" s="335"/>
      <c r="U72" s="335"/>
      <c r="V72" s="335"/>
      <c r="W72" s="335"/>
      <c r="X72" s="335"/>
      <c r="Y72" s="335"/>
      <c r="Z72" s="335"/>
      <c r="AA72" s="335"/>
      <c r="AB72" s="335"/>
      <c r="AC72" s="335"/>
      <c r="AD72" s="335"/>
      <c r="AE72" s="335"/>
      <c r="AF72" s="335"/>
      <c r="AG72" s="335"/>
      <c r="AH72" s="335"/>
    </row>
    <row r="73" spans="1:34">
      <c r="A73" s="404"/>
      <c r="B73" s="404"/>
      <c r="C73" s="404"/>
      <c r="D73" s="404"/>
      <c r="E73" s="404"/>
      <c r="F73" s="404"/>
      <c r="G73" s="404"/>
      <c r="H73" s="404"/>
      <c r="I73" s="404"/>
      <c r="J73" s="404"/>
      <c r="K73" s="404"/>
      <c r="L73" s="404"/>
      <c r="M73" s="404"/>
      <c r="N73" s="404"/>
      <c r="O73" s="404"/>
      <c r="P73" s="404"/>
      <c r="Q73" s="404"/>
      <c r="R73" s="404"/>
      <c r="S73" s="404"/>
      <c r="T73" s="404"/>
      <c r="U73" s="404"/>
      <c r="V73" s="404"/>
      <c r="W73" s="404"/>
      <c r="X73" s="404"/>
      <c r="Y73" s="404"/>
      <c r="Z73" s="404"/>
      <c r="AA73" s="404"/>
      <c r="AB73" s="404"/>
      <c r="AC73" s="404"/>
      <c r="AD73" s="404"/>
      <c r="AE73" s="404"/>
      <c r="AF73" s="404"/>
      <c r="AG73" s="404"/>
      <c r="AH73" s="404"/>
    </row>
  </sheetData>
  <sheetProtection algorithmName="SHA-512" hashValue="fwO3Iw6F06U0dwHBtn9PbcncisIeISOSNw0dJKBZh2ycfcgjsUwByEdyW4lPO6FZziZV4jBQqGoen6Tqmh7EZw==" saltValue="aQX5h2BJhKBpTD+rCPAODA==" spinCount="100000" sheet="1" objects="1" scenarios="1"/>
  <mergeCells count="12">
    <mergeCell ref="R59:S59"/>
    <mergeCell ref="V60:W60"/>
    <mergeCell ref="G58:H58"/>
    <mergeCell ref="X3:Y3"/>
    <mergeCell ref="Z3:AA3"/>
    <mergeCell ref="A1:W1"/>
    <mergeCell ref="A2:W2"/>
    <mergeCell ref="D3:G3"/>
    <mergeCell ref="H3:K3"/>
    <mergeCell ref="L3:O3"/>
    <mergeCell ref="P3:S3"/>
    <mergeCell ref="T3:W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01C85-364E-4B3D-8F38-CDB816AD657B}">
  <sheetPr codeName="Ark3">
    <tabColor rgb="FF61B0A8"/>
  </sheetPr>
  <dimension ref="A1:K11"/>
  <sheetViews>
    <sheetView topLeftCell="B1" workbookViewId="0">
      <selection activeCell="B9" sqref="B9"/>
    </sheetView>
  </sheetViews>
  <sheetFormatPr defaultRowHeight="14"/>
  <cols>
    <col min="1" max="1" width="88.08203125" bestFit="1" customWidth="1"/>
    <col min="2" max="3" width="88.08203125" customWidth="1"/>
    <col min="4" max="4" width="59" customWidth="1"/>
    <col min="5" max="5" width="27.58203125" customWidth="1"/>
    <col min="6" max="6" width="29.5" customWidth="1"/>
    <col min="7" max="7" width="33.83203125" customWidth="1"/>
    <col min="8" max="8" width="35.58203125" customWidth="1"/>
    <col min="9" max="9" width="27.58203125" customWidth="1"/>
    <col min="10" max="10" width="29.5" customWidth="1"/>
  </cols>
  <sheetData>
    <row r="1" spans="1:11" ht="48.75" customHeight="1" thickBot="1">
      <c r="A1" s="84" t="s">
        <v>108</v>
      </c>
      <c r="B1" s="84" t="s">
        <v>139</v>
      </c>
      <c r="C1" s="84" t="s">
        <v>140</v>
      </c>
      <c r="D1" s="84" t="s">
        <v>141</v>
      </c>
      <c r="E1" s="84" t="s">
        <v>142</v>
      </c>
      <c r="F1" s="84" t="s">
        <v>102</v>
      </c>
      <c r="G1" s="84" t="s">
        <v>103</v>
      </c>
      <c r="H1" s="84" t="s">
        <v>104</v>
      </c>
      <c r="I1" s="84" t="s">
        <v>105</v>
      </c>
      <c r="J1" s="84" t="s">
        <v>106</v>
      </c>
      <c r="K1" s="84" t="s">
        <v>107</v>
      </c>
    </row>
    <row r="2" spans="1:11">
      <c r="A2" s="88" t="s">
        <v>109</v>
      </c>
      <c r="B2" s="85">
        <v>1</v>
      </c>
      <c r="C2" s="85">
        <v>1</v>
      </c>
      <c r="D2" s="85">
        <v>1</v>
      </c>
      <c r="E2" s="85">
        <v>1</v>
      </c>
      <c r="F2" s="85">
        <v>0</v>
      </c>
      <c r="G2" s="85">
        <v>0</v>
      </c>
      <c r="H2" s="85">
        <v>0</v>
      </c>
      <c r="I2" s="85">
        <v>0</v>
      </c>
      <c r="J2" s="85">
        <v>0</v>
      </c>
      <c r="K2" s="90">
        <v>0</v>
      </c>
    </row>
    <row r="3" spans="1:11">
      <c r="A3" s="89" t="s">
        <v>110</v>
      </c>
      <c r="B3" s="86">
        <v>1</v>
      </c>
      <c r="C3" s="86">
        <v>1</v>
      </c>
      <c r="D3" s="86">
        <v>1</v>
      </c>
      <c r="E3" s="86">
        <v>1</v>
      </c>
      <c r="F3" s="86">
        <v>1</v>
      </c>
      <c r="G3" s="86">
        <v>1</v>
      </c>
      <c r="H3" s="86">
        <v>1</v>
      </c>
      <c r="I3" s="86">
        <v>1</v>
      </c>
      <c r="J3" s="86">
        <v>1</v>
      </c>
      <c r="K3" s="91">
        <v>1</v>
      </c>
    </row>
    <row r="4" spans="1:11">
      <c r="A4" s="89" t="s">
        <v>111</v>
      </c>
      <c r="B4" s="86">
        <v>0</v>
      </c>
      <c r="C4" s="86">
        <v>0</v>
      </c>
      <c r="D4" s="86">
        <v>0</v>
      </c>
      <c r="E4" s="86">
        <v>0</v>
      </c>
      <c r="F4" s="109">
        <v>1</v>
      </c>
      <c r="G4" s="109">
        <v>1</v>
      </c>
      <c r="H4" s="109">
        <v>1</v>
      </c>
      <c r="I4" s="109">
        <v>1</v>
      </c>
      <c r="J4" s="109">
        <v>1</v>
      </c>
      <c r="K4" s="91">
        <v>0</v>
      </c>
    </row>
    <row r="5" spans="1:11">
      <c r="A5" s="89" t="s">
        <v>112</v>
      </c>
      <c r="B5" s="86">
        <v>0</v>
      </c>
      <c r="C5" s="86">
        <v>0</v>
      </c>
      <c r="D5" s="86">
        <v>0</v>
      </c>
      <c r="E5" s="86">
        <v>0</v>
      </c>
      <c r="F5" s="108">
        <v>1</v>
      </c>
      <c r="G5" s="108">
        <v>1</v>
      </c>
      <c r="H5" s="108">
        <v>1</v>
      </c>
      <c r="I5" s="108">
        <v>1</v>
      </c>
      <c r="J5" s="108">
        <v>1</v>
      </c>
      <c r="K5" s="91">
        <v>1</v>
      </c>
    </row>
    <row r="6" spans="1:11">
      <c r="A6" s="89" t="s">
        <v>113</v>
      </c>
      <c r="B6" s="86">
        <v>0</v>
      </c>
      <c r="C6" s="86">
        <v>0</v>
      </c>
      <c r="D6" s="86">
        <v>0</v>
      </c>
      <c r="E6" s="86">
        <v>0</v>
      </c>
      <c r="F6" s="108">
        <v>1</v>
      </c>
      <c r="G6" s="108">
        <v>1</v>
      </c>
      <c r="H6" s="108">
        <v>1</v>
      </c>
      <c r="I6" s="108">
        <v>1</v>
      </c>
      <c r="J6" s="108">
        <v>0</v>
      </c>
      <c r="K6" s="91">
        <v>0</v>
      </c>
    </row>
    <row r="7" spans="1:11">
      <c r="A7" s="89" t="s">
        <v>114</v>
      </c>
      <c r="B7" s="86">
        <v>0</v>
      </c>
      <c r="C7" s="86">
        <v>0</v>
      </c>
      <c r="D7" s="86">
        <v>0</v>
      </c>
      <c r="E7" s="86">
        <v>0</v>
      </c>
      <c r="F7" s="109">
        <v>1</v>
      </c>
      <c r="G7" s="109">
        <v>1</v>
      </c>
      <c r="H7" s="109">
        <v>1</v>
      </c>
      <c r="I7" s="109">
        <v>1</v>
      </c>
      <c r="J7" s="109">
        <v>1</v>
      </c>
      <c r="K7" s="91">
        <v>0</v>
      </c>
    </row>
    <row r="8" spans="1:11">
      <c r="A8" s="89"/>
      <c r="B8" s="89"/>
      <c r="C8" s="89"/>
      <c r="D8" s="89"/>
      <c r="E8" s="86"/>
      <c r="F8" s="86"/>
      <c r="G8" s="86"/>
      <c r="H8" s="86"/>
      <c r="I8" s="86"/>
      <c r="J8" s="86"/>
      <c r="K8" s="91"/>
    </row>
    <row r="9" spans="1:11">
      <c r="A9" s="92"/>
      <c r="B9" s="92"/>
      <c r="C9" s="92"/>
      <c r="D9" s="92"/>
      <c r="E9" s="93"/>
      <c r="F9" s="93"/>
      <c r="G9" s="93"/>
      <c r="H9" s="93"/>
      <c r="I9" s="93"/>
      <c r="J9" s="93"/>
      <c r="K9" s="94"/>
    </row>
    <row r="10" spans="1:11">
      <c r="A10" s="95"/>
      <c r="B10" s="95"/>
      <c r="C10" s="95"/>
    </row>
    <row r="11" spans="1:11">
      <c r="A11" s="87"/>
      <c r="B11" s="125"/>
      <c r="C11" s="125"/>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3ED8A-A34F-41A2-A4C3-E1BC4E85D23F}">
  <sheetPr codeName="Ark6">
    <tabColor rgb="FF61B0A8"/>
  </sheetPr>
  <dimension ref="A1:K11"/>
  <sheetViews>
    <sheetView zoomScale="90" zoomScaleNormal="90" workbookViewId="0">
      <selection activeCell="B44" sqref="B44"/>
    </sheetView>
  </sheetViews>
  <sheetFormatPr defaultRowHeight="14"/>
  <cols>
    <col min="1" max="1" width="88.08203125" bestFit="1" customWidth="1"/>
    <col min="2" max="2" width="59" customWidth="1"/>
    <col min="3" max="3" width="27.58203125" customWidth="1"/>
    <col min="4" max="4" width="29.5" customWidth="1"/>
    <col min="5" max="5" width="33.83203125" customWidth="1"/>
    <col min="6" max="6" width="35.58203125" customWidth="1"/>
    <col min="7" max="7" width="27.58203125" customWidth="1"/>
    <col min="8" max="8" width="29.5" customWidth="1"/>
  </cols>
  <sheetData>
    <row r="1" spans="1:11" ht="52.5" customHeight="1" thickBot="1">
      <c r="A1" s="84" t="s">
        <v>108</v>
      </c>
      <c r="B1" s="84" t="s">
        <v>139</v>
      </c>
      <c r="C1" s="84" t="s">
        <v>140</v>
      </c>
      <c r="D1" s="84" t="s">
        <v>141</v>
      </c>
      <c r="E1" s="84" t="s">
        <v>142</v>
      </c>
      <c r="F1" s="84" t="s">
        <v>102</v>
      </c>
      <c r="G1" s="84" t="s">
        <v>103</v>
      </c>
      <c r="H1" s="84" t="s">
        <v>104</v>
      </c>
      <c r="I1" s="84" t="s">
        <v>105</v>
      </c>
      <c r="J1" s="84" t="s">
        <v>106</v>
      </c>
      <c r="K1" s="84" t="s">
        <v>107</v>
      </c>
    </row>
    <row r="2" spans="1:11">
      <c r="A2" s="88" t="s">
        <v>117</v>
      </c>
      <c r="B2" s="85">
        <v>1</v>
      </c>
      <c r="C2" s="85">
        <v>1</v>
      </c>
      <c r="D2" s="85">
        <v>1</v>
      </c>
      <c r="E2" s="85">
        <v>1</v>
      </c>
      <c r="F2" s="85">
        <v>1</v>
      </c>
      <c r="G2" s="85">
        <v>1</v>
      </c>
      <c r="H2" s="85">
        <v>1</v>
      </c>
      <c r="I2" s="85">
        <v>1</v>
      </c>
      <c r="J2" s="85">
        <v>1</v>
      </c>
      <c r="K2" s="90">
        <v>1</v>
      </c>
    </row>
    <row r="3" spans="1:11">
      <c r="A3" s="89" t="s">
        <v>118</v>
      </c>
      <c r="B3" s="86">
        <v>1</v>
      </c>
      <c r="C3" s="86">
        <v>1</v>
      </c>
      <c r="D3" s="86">
        <v>1</v>
      </c>
      <c r="E3" s="86">
        <v>1</v>
      </c>
      <c r="F3" s="86">
        <v>0.7</v>
      </c>
      <c r="G3" s="86">
        <v>0.8</v>
      </c>
      <c r="H3" s="86">
        <v>0.6</v>
      </c>
      <c r="I3" s="86">
        <v>0.75</v>
      </c>
      <c r="J3" s="86">
        <v>0.5</v>
      </c>
      <c r="K3" s="91">
        <v>0.65</v>
      </c>
    </row>
    <row r="4" spans="1:11">
      <c r="A4" s="89" t="s">
        <v>119</v>
      </c>
      <c r="B4" s="86">
        <v>1</v>
      </c>
      <c r="C4" s="86">
        <v>1</v>
      </c>
      <c r="D4" s="86">
        <v>1</v>
      </c>
      <c r="E4" s="86">
        <v>1</v>
      </c>
      <c r="F4" s="86">
        <v>0.45</v>
      </c>
      <c r="G4" s="86">
        <v>0.6</v>
      </c>
      <c r="H4" s="86">
        <v>0.35</v>
      </c>
      <c r="I4" s="86">
        <v>0.5</v>
      </c>
      <c r="J4" s="86">
        <v>0.25</v>
      </c>
      <c r="K4" s="91">
        <v>0.4</v>
      </c>
    </row>
    <row r="5" spans="1:11">
      <c r="A5" s="89" t="s">
        <v>120</v>
      </c>
      <c r="B5" s="86">
        <v>1</v>
      </c>
      <c r="C5" s="86">
        <v>1</v>
      </c>
      <c r="D5" s="86">
        <v>1</v>
      </c>
      <c r="E5" s="86">
        <v>1</v>
      </c>
      <c r="F5" s="86">
        <v>0.7</v>
      </c>
      <c r="G5" s="86">
        <v>0.7</v>
      </c>
      <c r="H5" s="86">
        <v>0.6</v>
      </c>
      <c r="I5" s="86">
        <v>0.6</v>
      </c>
      <c r="J5" s="86">
        <v>0.5</v>
      </c>
      <c r="K5" s="91">
        <v>0.5</v>
      </c>
    </row>
    <row r="6" spans="1:11">
      <c r="A6" s="89" t="s">
        <v>121</v>
      </c>
      <c r="B6" s="86">
        <v>0</v>
      </c>
      <c r="C6" s="86">
        <v>0</v>
      </c>
      <c r="D6" s="86">
        <v>0</v>
      </c>
      <c r="E6" s="86">
        <v>0</v>
      </c>
      <c r="F6" s="86">
        <v>0.7</v>
      </c>
      <c r="G6" s="86">
        <v>0.7</v>
      </c>
      <c r="H6" s="86">
        <v>0.6</v>
      </c>
      <c r="I6" s="86">
        <v>0.6</v>
      </c>
      <c r="J6" s="86">
        <v>0.5</v>
      </c>
      <c r="K6" s="91">
        <v>0.5</v>
      </c>
    </row>
    <row r="7" spans="1:11">
      <c r="A7" s="89" t="s">
        <v>122</v>
      </c>
      <c r="B7" s="86">
        <v>0</v>
      </c>
      <c r="C7" s="86">
        <v>0</v>
      </c>
      <c r="D7" s="86">
        <v>0</v>
      </c>
      <c r="E7" s="86">
        <v>0</v>
      </c>
      <c r="F7" s="86">
        <v>0.5</v>
      </c>
      <c r="G7" s="86">
        <v>0.5</v>
      </c>
      <c r="H7" s="86">
        <v>0.5</v>
      </c>
      <c r="I7" s="86">
        <v>0.5</v>
      </c>
      <c r="J7" s="86">
        <v>0.5</v>
      </c>
      <c r="K7" s="91">
        <v>0.5</v>
      </c>
    </row>
    <row r="8" spans="1:11">
      <c r="A8" s="89" t="s">
        <v>111</v>
      </c>
      <c r="B8" s="86">
        <v>0</v>
      </c>
      <c r="C8" s="86">
        <v>0</v>
      </c>
      <c r="D8" s="86">
        <v>0</v>
      </c>
      <c r="E8" s="86">
        <v>0</v>
      </c>
      <c r="F8" s="86">
        <v>0.5</v>
      </c>
      <c r="G8" s="86">
        <v>0.5</v>
      </c>
      <c r="H8" s="86">
        <v>0.5</v>
      </c>
      <c r="I8" s="86">
        <v>0.5</v>
      </c>
      <c r="J8" s="86">
        <v>0</v>
      </c>
      <c r="K8" s="91">
        <v>0</v>
      </c>
    </row>
    <row r="9" spans="1:11">
      <c r="A9" s="92" t="s">
        <v>123</v>
      </c>
      <c r="B9" s="93">
        <v>0</v>
      </c>
      <c r="C9" s="93">
        <v>0</v>
      </c>
      <c r="D9" s="93">
        <v>0</v>
      </c>
      <c r="E9" s="93">
        <v>0</v>
      </c>
      <c r="F9" s="93">
        <v>0.5</v>
      </c>
      <c r="G9" s="93">
        <v>0.5</v>
      </c>
      <c r="H9" s="93">
        <v>0.5</v>
      </c>
      <c r="I9" s="93">
        <v>0.5</v>
      </c>
      <c r="J9" s="93">
        <v>0</v>
      </c>
      <c r="K9" s="94">
        <v>0</v>
      </c>
    </row>
    <row r="10" spans="1:11">
      <c r="A10" s="95"/>
    </row>
    <row r="11" spans="1:11">
      <c r="A11" s="87"/>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9</vt:i4>
      </vt:variant>
      <vt:variant>
        <vt:lpstr>Navngivne områder</vt:lpstr>
      </vt:variant>
      <vt:variant>
        <vt:i4>2</vt:i4>
      </vt:variant>
    </vt:vector>
  </HeadingPairs>
  <TitlesOfParts>
    <vt:vector size="11" baseType="lpstr">
      <vt:lpstr>1. Samlet budgetoversigt</vt:lpstr>
      <vt:lpstr>2. Specifikationer</vt:lpstr>
      <vt:lpstr>3. Gantt-diagram</vt:lpstr>
      <vt:lpstr>1.1. Eksempel på budget</vt:lpstr>
      <vt:lpstr>2.1 Eksempel på specifikationer</vt:lpstr>
      <vt:lpstr>3.1. Eksempel på Gantt-diagram</vt:lpstr>
      <vt:lpstr>Liste ABER tilskudsprocenter</vt:lpstr>
      <vt:lpstr>Liste GEBER tilskudsprocenter</vt:lpstr>
      <vt:lpstr>Liste FIBER tilskudsprocent</vt:lpstr>
      <vt:lpstr>Statstøtteregler</vt:lpstr>
      <vt:lpstr>'1. Samlet budgetoversigt'!Udskriftsområde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Udkast Skema C - specifikationsfane, 2025, 4.2</dc:title>
  <dc:creator/>
  <cp:lastModifiedBy/>
  <dcterms:created xsi:type="dcterms:W3CDTF">2015-06-18T19:45:14Z</dcterms:created>
  <dcterms:modified xsi:type="dcterms:W3CDTF">2025-04-29T10:16:20Z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oudStatistics_StoryID">
    <vt:lpwstr>63667905-e020-4dd8-b2dd-e3288c3c9965</vt:lpwstr>
  </property>
</Properties>
</file>